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x_QG_Calculator" sheetId="1" state="visible" r:id="rId3"/>
    <sheet name="Important Notice and Disclaimer" sheetId="2" state="visible" r:id="rId4"/>
    <sheet name="Notes" sheetId="3" state="hidden" r:id="rId5"/>
  </sheets>
  <definedNames>
    <definedName function="false" hidden="false" name="AVG_Gate_Current_maximum_voltage" vbProcedure="false">Max_QG_Calculator!$C$22</definedName>
    <definedName function="false" hidden="false" name="AVG_Gate_Current_minimum_voltage" vbProcedure="false">Max_QG_Calculator!$C$18</definedName>
    <definedName function="false" hidden="false" name="AVG_Gate_Current_nominal_voltage" vbProcedure="false">Max_QG_Calculator!$C$20</definedName>
    <definedName function="false" hidden="false" name="BootstrapCurrent" vbProcedure="false">IF(isExternalBootstrap,Max_QG_Calculator!$C$7,IF(isExternalGVDD,VLOOKUP(Device,DeviceInfo,6,FALSE()),0))</definedName>
    <definedName function="false" hidden="false" name="isExternalBootstrap" vbProcedure="false">IF(ISNA(VLOOKUP(Device,externalBOOTSTRAPdevices,2,FALSE())),FALSE(),TRUE())</definedName>
    <definedName function="false" hidden="false" name="Device" vbProcedure="false">Max_QG_Calculator!$C$5</definedName>
    <definedName function="false" hidden="false" name="externalBOOTSTRAPdevices" vbProcedure="false">Max_QG_Calculator!$N$41:$O$41</definedName>
    <definedName function="false" hidden="false" name="isExternalGVDD" vbProcedure="false">IF(ISNA(VLOOKUP(Device,externalGVDDdevices,2,FALSE())),FALSE(),TRUE())</definedName>
    <definedName function="false" hidden="false" name="externalGVDDdevices" vbProcedure="false">Max_QG_Calculator!$P$41:$Q$42</definedName>
    <definedName function="false" hidden="false" name="DeviceInfo" vbProcedure="false">Max_QG_Calculator!$F$17:$O$26</definedName>
    <definedName function="false" hidden="false" name="CgdChargeMaximum" vbProcedure="false">Max_QG_Calculator!$C$13*10^-3*GateVoltageMaximum</definedName>
    <definedName function="false" hidden="false" name="GateVoltageMaximum" vbProcedure="false">VLOOKUP(MaximumVoltage,Vgate_range,3,TRUE())</definedName>
    <definedName function="false" hidden="false" name="MaximumVoltage" vbProcedure="false">Max_QG_Calculator!$C$11</definedName>
    <definedName function="false" hidden="false" name="Vgate_range" vbProcedure="false">INDIRECT(VLOOKUP(Device,Vlookup_device_table,3,FALSE()))</definedName>
    <definedName function="false" hidden="false" name="Vlookup_device_table" vbProcedure="false">Max_QG_Calculator!$G$39:$I$47</definedName>
    <definedName function="false" hidden="false" name="CgdChargeMinimum" vbProcedure="false">Max_QG_Calculator!$C$13*10^-3*GateVoltageMinimum</definedName>
    <definedName function="false" hidden="false" name="GateVoltageMinimum" vbProcedure="false">VLOOKUP(MinimumVoltage,Vgate_range,3,TRUE())</definedName>
    <definedName function="false" hidden="false" name="MinimumVoltage" vbProcedure="false">Max_QG_Calculator!$C$10</definedName>
    <definedName function="false" hidden="false" name="CgdChargeNominal" vbProcedure="false">Max_QG_Calculator!$C$13*10^-3*GateVoltageNominal</definedName>
    <definedName function="false" hidden="false" name="GateVoltageNominal" vbProcedure="false">VLOOKUP(NominalVoltage,Vgate_range,3,TRUE())</definedName>
    <definedName function="false" hidden="false" name="NominalVoltage" vbProcedure="false">Max_QG_Calculator!$C$9</definedName>
    <definedName function="false" hidden="false" name="CgsChargeMaximum" vbProcedure="false">Max_QG_Calculator!$C$14*10^-3*GateVoltageMaximum</definedName>
    <definedName function="false" hidden="false" name="CgsChargeMinimum" vbProcedure="false">Max_QG_Calculator!$C$14*10^-3*GateVoltageMinimum</definedName>
    <definedName function="false" hidden="false" name="CgsChargeNominal" vbProcedure="false">Max_QG_Calculator!$C$14*10^-3*GateVoltageNominal</definedName>
    <definedName function="false" hidden="false" name="DeviceCurrent" vbProcedure="false">VLOOKUP(Device,DeviceInfo,9,FALSE())</definedName>
    <definedName function="false" hidden="false" name="DeviceOptions" vbProcedure="false">Max_QG_Calculator!$G$40:$G$47</definedName>
    <definedName function="false" hidden="false" name="DRV8300_Igate_range" vbProcedure="false">Max_QG_Calculator!$G$33:$J$36</definedName>
    <definedName function="false" hidden="false" name="DRV8300_Vgate_range" vbProcedure="false">Max_QG_Calculator!$G$56:$J$59</definedName>
    <definedName function="false" hidden="false" name="DRV8320_Igate_range" vbProcedure="false">Max_QG_Calculator!$K$33:$N$36</definedName>
    <definedName function="false" hidden="false" name="DRV8320_Vgate_range" vbProcedure="false">Max_QG_Calculator!$K$56:$N$59</definedName>
    <definedName function="false" hidden="false" name="DRV8323_Igate_range" vbProcedure="false">Max_QG_Calculator!$O$33:$R$36</definedName>
    <definedName function="false" hidden="false" name="DRV8323_Vgate_range" vbProcedure="false">Max_QG_Calculator!$O$56:$R$59</definedName>
    <definedName function="false" hidden="false" name="DRV8328_Igate_range" vbProcedure="false">Max_QG_Calculator!$S$33:$V$37</definedName>
    <definedName function="false" hidden="false" name="DRV8328_Vgate_range" vbProcedure="false">Max_QG_Calculator!$S$56:$V$60</definedName>
    <definedName function="false" hidden="false" name="DRV8329_Igate_range" vbProcedure="false">Max_QG_Calculator!$W$33:$Z$37</definedName>
    <definedName function="false" hidden="false" name="DRV8329_Vgate_range" vbProcedure="false">Max_QG_Calculator!$W$56:$Z$60</definedName>
    <definedName function="false" hidden="false" name="DRV8334_Igate_range" vbProcedure="false">Max_QG_Calculator!$AI$33:$AL$36</definedName>
    <definedName function="false" hidden="false" name="DRV8334_Vgate_range" vbProcedure="false">Max_QG_Calculator!$AI$56:$AL$59</definedName>
    <definedName function="false" hidden="false" name="DRV834x_Igate_range" vbProcedure="false">Max_QG_Calculator!$AA$33:$AD$36</definedName>
    <definedName function="false" hidden="false" name="DRV834x_Vgate_range" vbProcedure="false">Max_QG_Calculator!$AA$56:$AD$59</definedName>
    <definedName function="false" hidden="false" name="DRV835x_Igate_range" vbProcedure="false">Max_QG_Calculator!$AE$33:$AH$36</definedName>
    <definedName function="false" hidden="false" name="DRV835x_Vgate_range" vbProcedure="false">Max_QG_Calculator!$AE$56:$AH$59</definedName>
    <definedName function="false" hidden="false" name="External_GVDD_Note" vbProcedure="false">Notes!$E$2</definedName>
    <definedName function="false" hidden="false" name="GateResistorCurrentMaximum" vbProcedure="false">IF(ISNA(Max_QG_Calculator!$C$12),0,(GateVoltageMaximum/(Max_QG_Calculator!$C$12)))</definedName>
    <definedName function="false" hidden="false" name="GateResistorCurrentMinimum" vbProcedure="false">IF(ISNA(Max_QG_Calculator!$C$12),0,(GateVoltageMinimum/(Max_QG_Calculator!$C$12)))</definedName>
    <definedName function="false" hidden="false" name="GateResistorCurrentNominal" vbProcedure="false">IF(ISNA(Max_QG_Calculator!$C$12),0,(GateVoltageNominal/(Max_QG_Calculator!$C$12)))</definedName>
    <definedName function="false" hidden="false" name="getExternalGVDDNote" vbProcedure="false">IF(isExternalGVDD, INDIRECT("External_GVDD_Note"), INDIRECT("No_External_GVDD_Note"))</definedName>
    <definedName function="false" hidden="false" name="GVDDAverageGateCurrent" vbProcedure="false">IF(isExternalGVDD,IF(GVDDCurrentCapability&gt;(DeviceCurrent+2*BootstrapCurrent),BootstrapCurrent*2,GVDDCurrentCapability-DeviceCurrent),0)</definedName>
    <definedName function="false" hidden="false" name="GVDDCurrentCapability" vbProcedure="false">Max_QG_Calculator!$C$6</definedName>
    <definedName function="false" hidden="false" name="Igate_range" vbProcedure="false">INDIRECT(VLOOKUP(Device,Vlookup_device_table,2,FALSE()))</definedName>
    <definedName function="false" hidden="false" name="MaximumDeviceVoltage" vbProcedure="false">VLOOKUP(Device,DeviceInfo,2,FALSE())</definedName>
    <definedName function="false" hidden="false" name="MinimumDeviceVoltage" vbProcedure="false">VLOOKUP(Device,DeviceInfo,4,FALSE())</definedName>
    <definedName function="false" hidden="false" name="No_External_GVDD_Note" vbProcedure="false">Notes!$E$3</definedName>
    <definedName function="false" hidden="false" name="Num_FETs_switching" vbProcedure="false">VLOOKUP(Max_QG_Calculator!$C$15,Max_QG_Calculator!$Q$19:$R$21,2,FALSE())</definedName>
    <definedName function="false" hidden="false" name="PWM_Freq" vbProcedure="false">Max_QG_Calculator!$C$8</definedName>
    <definedName function="false" hidden="false" name="PWM_Frequency" vbProcedure="false">PWM_Freq*1000</definedName>
    <definedName function="false" hidden="false" name="SupplyVoltageName" vbProcedure="false">VLOOKUP(Device,DeviceInfo,8,FALSE())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<sst xmlns="http://schemas.openxmlformats.org/spreadsheetml/2006/main" count="295" uniqueCount="68">
  <si>
    <r>
      <rPr>
        <b val="true"/>
        <sz val="14"/>
        <color theme="1"/>
        <rFont val="Calibri"/>
        <family val="2"/>
        <charset val="1"/>
      </rPr>
      <t xml:space="preserve">To update calculator with a new device, follow the following steps:
</t>
    </r>
    <r>
      <rPr>
        <b val="true"/>
        <sz val="11"/>
        <color theme="1"/>
        <rFont val="Calibri"/>
        <family val="2"/>
        <charset val="1"/>
      </rPr>
      <t xml:space="preserve">1. Add the appropriate device information to the "Device Info" table
</t>
    </r>
    <r>
      <rPr>
        <sz val="11"/>
        <color theme="1"/>
        <rFont val="Calibri"/>
        <family val="2"/>
        <charset val="1"/>
      </rPr>
      <t xml:space="preserve">    a. Add the device name in the "Device" Column
    b. Add the max recommended supply input voltage for the "Max device voltage" column
    c. Add the minimum recommended supply input voltage for the "Minimum recommended device voltage" column
    d. Add the supply input name to the "supply Input Name" column
    e. If the device does not have a max average gate current capability mentioned in the datasheet, and GVDD is supplied externally, this is likely due to the average gate current capability limitation being determined not by the device but by the average gate current capability of the external GVDD supply and the bootstrap current capability. If this is the case, then enter the max device GVDD current consumption during PWM switching with no MOSFETs connected under the "Device GVDD current consumption during PWM switching". Additionally, if the bootstrap is integrated into the device, enter the bootstrap current limitation mentioned in the datasheet.
    f. Follow instructions for Note 1
    g. Follow instructions for Note 2
    h. Follow instructions for Note 3
    i. Follow instructions for Note 4
</t>
    </r>
    <r>
      <rPr>
        <b val="true"/>
        <sz val="11"/>
        <color theme="1"/>
        <rFont val="Calibri"/>
        <family val="2"/>
        <charset val="1"/>
      </rPr>
      <t xml:space="preserve">2. Under the "Formulas" tab, select "Name Manager". Edit the following:
</t>
    </r>
    <r>
      <rPr>
        <sz val="11"/>
        <color theme="1"/>
        <rFont val="Calibri"/>
        <family val="2"/>
        <charset val="1"/>
      </rPr>
      <t xml:space="preserve">    a. "DeviceInfo" to extend the cell range to include the added device/s
    b. "DeviceOptions" to extend the cell range to include the added device/s
    c. "Vlookup_device_table" to extend the cell range to include the added device/s
</t>
    </r>
    <r>
      <rPr>
        <b val="true"/>
        <sz val="11"/>
        <color theme="1"/>
        <rFont val="Calibri"/>
        <family val="2"/>
        <charset val="1"/>
      </rPr>
      <t xml:space="preserve">3. Under the "Formulas" tab, select "Name Manager". Add the following names:
</t>
    </r>
    <r>
      <rPr>
        <sz val="11"/>
        <color theme="1"/>
        <rFont val="Calibri"/>
        <family val="2"/>
        <charset val="1"/>
      </rPr>
      <t xml:space="preserve">    a. Add a name called "</t>
    </r>
    <r>
      <rPr>
        <i val="true"/>
        <sz val="11"/>
        <color theme="1"/>
        <rFont val="Calibri"/>
        <family val="2"/>
        <charset val="1"/>
      </rPr>
      <t xml:space="preserve">DEVICENAME</t>
    </r>
    <r>
      <rPr>
        <sz val="11"/>
        <color theme="1"/>
        <rFont val="Calibri"/>
        <family val="2"/>
        <charset val="1"/>
      </rPr>
      <t xml:space="preserve">_Igate_range, add the cell range of all the cells of the added device in the "Average Gate Current" table 
    b. Add a name called "DEVICENAME_Vgate_range, add the cell range of all the cells of the added device in the "Gate Voltage" table </t>
    </r>
  </si>
  <si>
    <t xml:space="preserve">MOSFET Max Qg calculator</t>
  </si>
  <si>
    <t xml:space="preserve">Device</t>
  </si>
  <si>
    <t xml:space="preserve">DRV8329</t>
  </si>
  <si>
    <t xml:space="preserve">PWM Frequency</t>
  </si>
  <si>
    <t xml:space="preserve">kHz</t>
  </si>
  <si>
    <t xml:space="preserve">V</t>
  </si>
  <si>
    <t xml:space="preserve">Optional external Rgs resistance</t>
  </si>
  <si>
    <r>
      <rPr>
        <sz val="11"/>
        <color rgb="FF3F3F76"/>
        <rFont val="Calibri"/>
        <family val="2"/>
        <charset val="1"/>
      </rPr>
      <t xml:space="preserve">k</t>
    </r>
    <r>
      <rPr>
        <sz val="11"/>
        <color rgb="FF3F3F76"/>
        <rFont val="Times New Roman"/>
        <family val="1"/>
        <charset val="1"/>
      </rPr>
      <t xml:space="preserve">Ω</t>
    </r>
  </si>
  <si>
    <t xml:space="preserve">Optional external Cgd capacitance</t>
  </si>
  <si>
    <t xml:space="preserve">pF</t>
  </si>
  <si>
    <t xml:space="preserve">Device Info</t>
  </si>
  <si>
    <t xml:space="preserve">Optional external Cgs capacitance</t>
  </si>
  <si>
    <t xml:space="preserve">Max device voltage</t>
  </si>
  <si>
    <t xml:space="preserve">Minimum recommended device voltage</t>
  </si>
  <si>
    <t xml:space="preserve">Bootstrap current</t>
  </si>
  <si>
    <t xml:space="preserve">Supply Input Name</t>
  </si>
  <si>
    <t xml:space="preserve">Device GVDD current consumption during PWM switching</t>
  </si>
  <si>
    <t xml:space="preserve">Control Method</t>
  </si>
  <si>
    <t xml:space="preserve">FOC</t>
  </si>
  <si>
    <t xml:space="preserve">Number of MOSFETs switching</t>
  </si>
  <si>
    <t xml:space="preserve">DRV8300Nx</t>
  </si>
  <si>
    <t xml:space="preserve">GVDD</t>
  </si>
  <si>
    <t xml:space="preserve">mA</t>
  </si>
  <si>
    <t xml:space="preserve">DRV8300Dx</t>
  </si>
  <si>
    <t xml:space="preserve">nC</t>
  </si>
  <si>
    <t xml:space="preserve">DRV8320</t>
  </si>
  <si>
    <t xml:space="preserve">VM</t>
  </si>
  <si>
    <t xml:space="preserve">Trapezoidal</t>
  </si>
  <si>
    <t xml:space="preserve">DRV8323</t>
  </si>
  <si>
    <t xml:space="preserve">Sinusoidal</t>
  </si>
  <si>
    <t xml:space="preserve">DRV8328</t>
  </si>
  <si>
    <t xml:space="preserve">PVDD</t>
  </si>
  <si>
    <r>
      <rPr>
        <b val="true"/>
        <sz val="14"/>
        <color theme="1"/>
        <rFont val="Calibri"/>
        <family val="2"/>
        <charset val="1"/>
      </rPr>
      <t xml:space="preserve">Note 1
</t>
    </r>
    <r>
      <rPr>
        <sz val="11"/>
        <color theme="1"/>
        <rFont val="Calibri"/>
        <family val="2"/>
        <charset val="1"/>
      </rPr>
      <t xml:space="preserve">To add a new device, if Note 3 is not applicable then extend the below table by another 4 columns, adding in the average gate current that is shown in the datasheet at each different supply input voltage. The supply input voltage must be in ascending order (smallest to largest)!!</t>
    </r>
  </si>
  <si>
    <t xml:space="preserve">DRV834x-Q1</t>
  </si>
  <si>
    <t xml:space="preserve">DRV8350</t>
  </si>
  <si>
    <t xml:space="preserve">DRV8353</t>
  </si>
  <si>
    <t xml:space="preserve">DRV8334</t>
  </si>
  <si>
    <t xml:space="preserve"> </t>
  </si>
  <si>
    <t xml:space="preserve">Average Gate Current</t>
  </si>
  <si>
    <t xml:space="preserve">DRV8300</t>
  </si>
  <si>
    <t xml:space="preserve">DRV835x</t>
  </si>
  <si>
    <t xml:space="preserve">Supply Input Voltage</t>
  </si>
  <si>
    <t xml:space="preserve">Vlookup device table</t>
  </si>
  <si>
    <r>
      <rPr>
        <b val="true"/>
        <sz val="14"/>
        <color theme="1"/>
        <rFont val="Calibri"/>
        <family val="2"/>
        <charset val="1"/>
      </rPr>
      <t xml:space="preserve">Note 4
</t>
    </r>
    <r>
      <rPr>
        <sz val="11"/>
        <color theme="1"/>
        <rFont val="Calibri"/>
        <family val="2"/>
        <charset val="1"/>
      </rPr>
      <t xml:space="preserve">To add another device, complete the following steps:
1. Add the device name in the first column of the "Vlookup device table"
2. Add the text DEVICENAME_Igate_range in the second column
3. Add the text DEVICENAME_Vgate_range in the third column</t>
    </r>
  </si>
  <si>
    <t xml:space="preserve">Devices with external bootstrap diode</t>
  </si>
  <si>
    <t xml:space="preserve">Device where avg gate current determined by external GVDD average current capability</t>
  </si>
  <si>
    <t xml:space="preserve">DRV8300_Igate_range</t>
  </si>
  <si>
    <t xml:space="preserve">DRV8300_Vgate_range</t>
  </si>
  <si>
    <t xml:space="preserve">DRV8320_Igate_range</t>
  </si>
  <si>
    <t xml:space="preserve">DRV8320_Vgate_range</t>
  </si>
  <si>
    <r>
      <rPr>
        <b val="true"/>
        <sz val="14"/>
        <color theme="1"/>
        <rFont val="Calibri"/>
        <family val="2"/>
        <charset val="1"/>
      </rPr>
      <t xml:space="preserve">Note 2
</t>
    </r>
    <r>
      <rPr>
        <sz val="11"/>
        <color theme="1"/>
        <rFont val="Calibri"/>
        <family val="2"/>
        <charset val="1"/>
      </rPr>
      <t xml:space="preserve">To add a new device, extend the below table by another 4 columns, adding in the max gate voltage that is shown in the datasheet at each different supply input voltage. The supply input voltage must be in ascending order (smallest to largest)!! Since this is a range of inputs corresponding to a range of gate voltages, it is best to use the lowest supply input voltage listed with the maximum gate voltage listed. For example: if gate voltage for the DRV8334 is max 13V when PVDD is between 5V and 6.5V, then I would list the supply input voltage as 5V corresponding to a gate voltage of 13V. The reason for this is that this gate voltage will be used for all supply voltages in between 5V and 6.49V. </t>
    </r>
  </si>
  <si>
    <t xml:space="preserve">DRV8323_Igate_range</t>
  </si>
  <si>
    <t xml:space="preserve">DRV8323_Vgate_range</t>
  </si>
  <si>
    <r>
      <rPr>
        <b val="true"/>
        <sz val="14"/>
        <color theme="1"/>
        <rFont val="Calibri"/>
        <family val="2"/>
        <charset val="1"/>
      </rPr>
      <t xml:space="preserve">Note 3
</t>
    </r>
    <r>
      <rPr>
        <sz val="11"/>
        <color theme="1"/>
        <rFont val="Calibri"/>
        <family val="2"/>
        <charset val="1"/>
      </rPr>
      <t xml:space="preserve">To add a device where avg gate current is determined by the external GVDD average current capability, complete the following steps:
   1. Add the device name to the "Device where avg gate current determined by GVDD average current capability" table
   2. If the bootstrap is external, add the device name to the "Devices with external bootstrap diode" table
   3. go to Name Manager
   4. Change the range of the external GVDD devices array to include the added device</t>
    </r>
  </si>
  <si>
    <t xml:space="preserve">DRV8328_Igate_range</t>
  </si>
  <si>
    <t xml:space="preserve">DRV8328_Vgate_range</t>
  </si>
  <si>
    <t xml:space="preserve">DRV8329_Igate_range</t>
  </si>
  <si>
    <t xml:space="preserve">DRV8329_Vgate_range</t>
  </si>
  <si>
    <t xml:space="preserve">DRV834x_Igate_range</t>
  </si>
  <si>
    <t xml:space="preserve">DRV834x_Vgate_range</t>
  </si>
  <si>
    <t xml:space="preserve">DRV835x_Igate_range</t>
  </si>
  <si>
    <t xml:space="preserve">DRV835x_Vgate_range</t>
  </si>
  <si>
    <t xml:space="preserve">DRV8334_Igate_range</t>
  </si>
  <si>
    <t xml:space="preserve">DRV8334_Vgate_range</t>
  </si>
  <si>
    <t xml:space="preserve">Gate Voltage</t>
  </si>
  <si>
    <t xml:space="preserve">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
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regulatory or other requirements.
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
TI’s products are provided subject to TI’s Terms of Sale or other applicable terms available either on ti.com or provided in conjunction with such TI products. TI’s provision of these resources does not expand or otherwise alter TI’s applicable warranties or warranty disclaimers for TI products.  
TI objects to and rejects any additional or different terms you may have proposed.  </t>
  </si>
  <si>
    <t xml:space="preserve">https://www.ti.com/legal/terms-conditions/terms-of-sale.html</t>
  </si>
</sst>
</file>

<file path=xl/styles.xml><?xml version="1.0" encoding="utf-8"?>
<styleSheet xmlns="http://schemas.openxmlformats.org/spreadsheetml/2006/main">
  <numFmts count="4">
    <numFmt numFmtId="164" formatCode="General"/>
    <numFmt numFmtId="165" formatCode="General"/>
    <numFmt numFmtId="166" formatCode="0.00"/>
    <numFmt numFmtId="167" formatCode="0.0"/>
  </numFmts>
  <fonts count="19">
    <font>
      <sz val="11"/>
      <color theme="1"/>
      <name val="Calibri"/>
      <family val="2"/>
      <charset val="1"/>
    </font>
    <font>
      <sz val="10"/>
      <name val="Arial"/>
      <family val="0"/>
    </font>
    <font>
      <sz val="10"/>
      <name val="Arial"/>
      <family val="0"/>
    </font>
    <font>
      <sz val="10"/>
      <name val="Arial"/>
      <family val="0"/>
    </font>
    <font>
      <b val="true"/>
      <sz val="14"/>
      <color theme="1"/>
      <name val="Calibri"/>
      <family val="2"/>
      <charset val="1"/>
    </font>
    <font>
      <b val="true"/>
      <sz val="11"/>
      <color theme="1"/>
      <name val="Calibri"/>
      <family val="2"/>
      <charset val="1"/>
    </font>
    <font>
      <i val="true"/>
      <sz val="11"/>
      <color theme="1"/>
      <name val="Calibri"/>
      <family val="2"/>
      <charset val="1"/>
    </font>
    <font>
      <b val="true"/>
      <sz val="16"/>
      <color theme="1"/>
      <name val="Calibri"/>
      <family val="2"/>
      <charset val="1"/>
    </font>
    <font>
      <b val="true"/>
      <sz val="11"/>
      <color rgb="FF3F3F76"/>
      <name val="Calibri"/>
      <family val="2"/>
      <charset val="1"/>
    </font>
    <font>
      <sz val="11"/>
      <color rgb="FF3F3F76"/>
      <name val="Calibri"/>
      <family val="2"/>
      <charset val="1"/>
    </font>
    <font>
      <sz val="11"/>
      <color rgb="FF3F3F76"/>
      <name val="Times New Roman"/>
      <family val="1"/>
      <charset val="1"/>
    </font>
    <font>
      <b val="true"/>
      <sz val="10"/>
      <color theme="1"/>
      <name val="Calibri"/>
      <family val="2"/>
      <charset val="1"/>
    </font>
    <font>
      <b val="true"/>
      <sz val="11"/>
      <color rgb="FFFA7D00"/>
      <name val="Calibri"/>
      <family val="2"/>
      <charset val="1"/>
    </font>
    <font>
      <b val="true"/>
      <sz val="11"/>
      <name val="Calibri"/>
      <family val="2"/>
      <charset val="1"/>
    </font>
    <font>
      <sz val="12"/>
      <color theme="1"/>
      <name val="Calibri"/>
      <family val="2"/>
      <charset val="1"/>
    </font>
    <font>
      <sz val="8"/>
      <color rgb="FF555555"/>
      <name val="Arial"/>
      <family val="2"/>
      <charset val="1"/>
    </font>
    <font>
      <u val="single"/>
      <sz val="11"/>
      <color theme="10"/>
      <name val="Calibri"/>
      <family val="2"/>
      <charset val="1"/>
    </font>
    <font>
      <sz val="10"/>
      <color rgb="FF555555"/>
      <name val="Arial"/>
      <family val="2"/>
      <charset val="1"/>
    </font>
    <font>
      <b val="true"/>
      <sz val="11"/>
      <color rgb="FF000000"/>
      <name val="Calibri"/>
      <family val="0"/>
    </font>
  </fonts>
  <fills count="13">
    <fill>
      <patternFill patternType="none"/>
    </fill>
    <fill>
      <patternFill patternType="gray125"/>
    </fill>
    <fill>
      <patternFill patternType="solid">
        <fgColor rgb="FFFFCC99"/>
        <bgColor rgb="FFFFC7CE"/>
      </patternFill>
    </fill>
    <fill>
      <patternFill patternType="solid">
        <fgColor rgb="FFF2F2F2"/>
        <bgColor rgb="FFFFFFCC"/>
      </patternFill>
    </fill>
    <fill>
      <patternFill patternType="solid">
        <fgColor theme="4" tint="0.5999"/>
        <bgColor rgb="FFAFABAB"/>
      </patternFill>
    </fill>
    <fill>
      <patternFill patternType="solid">
        <fgColor theme="7" tint="0.5999"/>
        <bgColor rgb="FFFFCC99"/>
      </patternFill>
    </fill>
    <fill>
      <patternFill patternType="solid">
        <fgColor theme="2" tint="-0.25"/>
        <bgColor rgb="FF8FAADC"/>
      </patternFill>
    </fill>
    <fill>
      <patternFill patternType="solid">
        <fgColor theme="5" tint="0.3999"/>
        <bgColor rgb="FFFFCC99"/>
      </patternFill>
    </fill>
    <fill>
      <patternFill patternType="solid">
        <fgColor theme="9" tint="-0.25"/>
        <bgColor rgb="FF339966"/>
      </patternFill>
    </fill>
    <fill>
      <patternFill patternType="solid">
        <fgColor theme="4" tint="0.3999"/>
        <bgColor rgb="FFAFABAB"/>
      </patternFill>
    </fill>
    <fill>
      <patternFill patternType="solid">
        <fgColor theme="9" tint="0.3999"/>
        <bgColor rgb="FFAFABAB"/>
      </patternFill>
    </fill>
    <fill>
      <patternFill patternType="solid">
        <fgColor theme="4" tint="-0.25"/>
        <bgColor rgb="FF3F3F76"/>
      </patternFill>
    </fill>
    <fill>
      <patternFill patternType="solid">
        <fgColor rgb="FFFFFF00"/>
        <bgColor rgb="FFFFFF00"/>
      </patternFill>
    </fill>
  </fills>
  <borders count="56">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right style="medium"/>
      <top style="medium"/>
      <bottom style="medium"/>
      <diagonal/>
    </border>
    <border diagonalUp="false" diagonalDown="false">
      <left style="medium"/>
      <right style="medium"/>
      <top style="thin">
        <color rgb="FF7F7F7F"/>
      </top>
      <bottom style="medium"/>
      <diagonal/>
    </border>
    <border diagonalUp="false" diagonalDown="false">
      <left/>
      <right style="thin">
        <color rgb="FF7F7F7F"/>
      </right>
      <top style="thin">
        <color rgb="FF7F7F7F"/>
      </top>
      <bottom/>
      <diagonal/>
    </border>
    <border diagonalUp="false" diagonalDown="false">
      <left style="thin">
        <color rgb="FF7F7F7F"/>
      </left>
      <right style="medium"/>
      <top style="thin">
        <color rgb="FF7F7F7F"/>
      </top>
      <bottom style="medium"/>
      <diagonal/>
    </border>
    <border diagonalUp="false" diagonalDown="false">
      <left style="medium"/>
      <right/>
      <top/>
      <botto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style="medium"/>
      <top style="medium"/>
      <bottom style="thin">
        <color rgb="FF7F7F7F"/>
      </bottom>
      <diagonal/>
    </border>
    <border diagonalUp="false" diagonalDown="false">
      <left/>
      <right style="thin">
        <color rgb="FF7F7F7F"/>
      </right>
      <top/>
      <bottom style="thin">
        <color rgb="FF7F7F7F"/>
      </bottom>
      <diagonal/>
    </border>
    <border diagonalUp="false" diagonalDown="false">
      <left style="thin">
        <color rgb="FF7F7F7F"/>
      </left>
      <right style="medium"/>
      <top style="medium"/>
      <bottom style="thin">
        <color rgb="FF7F7F7F"/>
      </bottom>
      <diagonal/>
    </border>
    <border diagonalUp="false" diagonalDown="false">
      <left style="medium"/>
      <right style="medium"/>
      <top/>
      <bottom style="thin">
        <color rgb="FF7F7F7F"/>
      </bottom>
      <diagonal/>
    </border>
    <border diagonalUp="false" diagonalDown="false">
      <left style="thin">
        <color rgb="FF7F7F7F"/>
      </left>
      <right style="medium"/>
      <top/>
      <bottom style="thin">
        <color rgb="FF7F7F7F"/>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thin">
        <color rgb="FF7F7F7F"/>
      </right>
      <top style="thin">
        <color rgb="FF7F7F7F"/>
      </top>
      <bottom style="mediu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thin"/>
      <top/>
      <bottom/>
      <diagonal/>
    </border>
    <border diagonalUp="false" diagonalDown="false">
      <left style="thin"/>
      <right/>
      <top/>
      <bottom/>
      <diagonal/>
    </border>
    <border diagonalUp="false" diagonalDown="false">
      <left style="medium"/>
      <right/>
      <top style="medium"/>
      <bottom style="mediu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thin"/>
      <top style="thin"/>
      <bottom/>
      <diagonal/>
    </border>
    <border diagonalUp="false" diagonalDown="false">
      <left style="thin"/>
      <right style="thin"/>
      <top style="thin"/>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9" fillId="2" borderId="1" applyFont="true" applyBorder="true" applyAlignment="true" applyProtection="false">
      <alignment horizontal="general" vertical="bottom" textRotation="0" wrapText="false" indent="0" shrinkToFit="false"/>
    </xf>
    <xf numFmtId="164" fontId="12" fillId="3" borderId="1" applyFont="true" applyBorder="true" applyAlignment="true" applyProtection="false">
      <alignment horizontal="general" vertical="bottom" textRotation="0" wrapText="false" indent="0" shrinkToFit="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4" borderId="3" xfId="21" applyFont="true" applyBorder="true" applyAlignment="true" applyProtection="true">
      <alignment horizontal="general" vertical="bottom" textRotation="0" wrapText="false" indent="0" shrinkToFit="false"/>
      <protection locked="true" hidden="false"/>
    </xf>
    <xf numFmtId="164" fontId="9" fillId="2" borderId="4" xfId="21" applyFont="true" applyBorder="true" applyAlignment="true" applyProtection="true">
      <alignment horizontal="general" vertical="bottom" textRotation="0" wrapText="false" indent="0" shrinkToFit="false"/>
      <protection locked="false" hidden="false"/>
    </xf>
    <xf numFmtId="164" fontId="9" fillId="4" borderId="5" xfId="21" applyFont="true" applyBorder="true" applyAlignment="true" applyProtection="true">
      <alignment horizontal="general" vertical="bottom" textRotation="0" wrapText="false" indent="0" shrinkToFit="false"/>
      <protection locked="true" hidden="false"/>
    </xf>
    <xf numFmtId="164" fontId="8" fillId="4" borderId="6" xfId="21" applyFont="true" applyBorder="true" applyAlignment="true" applyProtection="true">
      <alignment horizontal="general" vertical="bottom" textRotation="0" wrapText="false" indent="0" shrinkToFit="false"/>
      <protection locked="true" hidden="false"/>
    </xf>
    <xf numFmtId="164" fontId="9" fillId="2" borderId="7" xfId="21" applyFont="true" applyBorder="true" applyAlignment="true" applyProtection="true">
      <alignment horizontal="general" vertical="bottom" textRotation="0" wrapText="false" indent="0" shrinkToFit="false"/>
      <protection locked="true" hidden="false"/>
    </xf>
    <xf numFmtId="164" fontId="9" fillId="4" borderId="8" xfId="21" applyFont="true" applyBorder="true" applyAlignment="true" applyProtection="true">
      <alignment horizontal="general" vertical="bottom" textRotation="0" wrapText="false" indent="0" shrinkToFit="false"/>
      <protection locked="true" hidden="false"/>
    </xf>
    <xf numFmtId="164" fontId="9" fillId="2" borderId="7" xfId="21" applyFont="true" applyBorder="true" applyAlignment="true" applyProtection="true">
      <alignment horizontal="right" vertical="bottom" textRotation="0" wrapText="false" indent="0" shrinkToFit="false"/>
      <protection locked="true" hidden="false"/>
    </xf>
    <xf numFmtId="164" fontId="8" fillId="4" borderId="9" xfId="21" applyFont="true" applyBorder="true" applyAlignment="true" applyProtection="true">
      <alignment horizontal="general" vertical="bottom" textRotation="0" wrapText="false" indent="0" shrinkToFit="false"/>
      <protection locked="true" hidden="false"/>
    </xf>
    <xf numFmtId="164" fontId="9" fillId="2" borderId="10" xfId="21" applyFont="true" applyBorder="true" applyAlignment="true" applyProtection="true">
      <alignment horizontal="general" vertical="bottom" textRotation="0" wrapText="false" indent="0" shrinkToFit="false"/>
      <protection locked="false" hidden="false"/>
    </xf>
    <xf numFmtId="164" fontId="9" fillId="4" borderId="11" xfId="21" applyFont="true" applyBorder="true" applyAlignment="true" applyProtection="true">
      <alignment horizontal="general" vertical="bottom" textRotation="0" wrapText="false" indent="0" shrinkToFit="false"/>
      <protection locked="true" hidden="false"/>
    </xf>
    <xf numFmtId="164" fontId="8" fillId="4" borderId="12" xfId="21" applyFont="true" applyBorder="true" applyAlignment="true" applyProtection="true">
      <alignment horizontal="general" vertical="bottom" textRotation="0" wrapText="false" indent="0" shrinkToFit="false"/>
      <protection locked="true" hidden="false"/>
    </xf>
    <xf numFmtId="164" fontId="9" fillId="4" borderId="13" xfId="21"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5" borderId="14" xfId="0" applyFont="true" applyBorder="true" applyAlignment="true" applyProtection="true">
      <alignment horizontal="center" vertical="bottom" textRotation="0" wrapText="false" indent="0" shrinkToFit="false"/>
      <protection locked="true" hidden="false"/>
    </xf>
    <xf numFmtId="164" fontId="5" fillId="5" borderId="15" xfId="0" applyFont="true" applyBorder="true" applyAlignment="true" applyProtection="true">
      <alignment horizontal="center" vertical="bottom" textRotation="0" wrapText="true" indent="0" shrinkToFit="false"/>
      <protection locked="true" hidden="false"/>
    </xf>
    <xf numFmtId="164" fontId="5" fillId="0" borderId="15" xfId="0" applyFont="true" applyBorder="true" applyAlignment="true" applyProtection="true">
      <alignment horizontal="center" vertical="bottom" textRotation="0" wrapText="false" indent="0" shrinkToFit="false"/>
      <protection locked="true" hidden="false"/>
    </xf>
    <xf numFmtId="164" fontId="5" fillId="5" borderId="16" xfId="0" applyFont="true" applyBorder="true" applyAlignment="true" applyProtection="true">
      <alignment horizontal="center" vertical="bottom" textRotation="0" wrapText="false" indent="0" shrinkToFit="false"/>
      <protection locked="true" hidden="false"/>
    </xf>
    <xf numFmtId="164" fontId="5" fillId="5" borderId="17" xfId="0" applyFont="true" applyBorder="true" applyAlignment="true" applyProtection="true">
      <alignment horizontal="center" vertical="bottom"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9" fillId="2" borderId="18" xfId="21" applyFont="true" applyBorder="true" applyAlignment="true" applyProtection="true">
      <alignment horizontal="general" vertical="bottom" textRotation="0" wrapText="false" indent="0" shrinkToFit="false"/>
      <protection locked="false" hidden="false"/>
    </xf>
    <xf numFmtId="164" fontId="5" fillId="6" borderId="19"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0" fillId="6" borderId="8" xfId="0" applyFont="false" applyBorder="true" applyAlignment="false" applyProtection="true">
      <alignment horizontal="general" vertical="bottom" textRotation="0" wrapText="false" indent="0" shrinkToFit="false"/>
      <protection locked="true" hidden="false"/>
    </xf>
    <xf numFmtId="164" fontId="11" fillId="7" borderId="20" xfId="0" applyFont="true" applyBorder="true" applyAlignment="false" applyProtection="true">
      <alignment horizontal="general" vertical="bottom" textRotation="0" wrapText="false" indent="0" shrinkToFit="false"/>
      <protection locked="true" hidden="false"/>
    </xf>
    <xf numFmtId="164" fontId="11" fillId="7" borderId="21" xfId="0" applyFont="true" applyBorder="true" applyAlignment="false" applyProtection="true">
      <alignment horizontal="general" vertical="bottom" textRotation="0" wrapText="false" indent="0" shrinkToFit="false"/>
      <protection locked="true" hidden="false"/>
    </xf>
    <xf numFmtId="164" fontId="0" fillId="8" borderId="7" xfId="0" applyFont="true" applyBorder="true" applyAlignment="true" applyProtection="true">
      <alignment horizontal="left" vertical="bottom" textRotation="0" wrapText="false" indent="0" shrinkToFit="false"/>
      <protection locked="true" hidden="false"/>
    </xf>
    <xf numFmtId="164" fontId="0" fillId="8" borderId="7" xfId="0" applyFont="true" applyBorder="true" applyAlignment="true" applyProtection="true">
      <alignment horizontal="right" vertical="bottom" textRotation="0" wrapText="true" indent="0" shrinkToFit="false"/>
      <protection locked="true" hidden="false"/>
    </xf>
    <xf numFmtId="164" fontId="0" fillId="8" borderId="7" xfId="0" applyFont="true" applyBorder="true" applyAlignment="true" applyProtection="true">
      <alignment horizontal="right" vertical="bottom" textRotation="0" wrapText="false" indent="0" shrinkToFit="false"/>
      <protection locked="true" hidden="false"/>
    </xf>
    <xf numFmtId="164" fontId="5" fillId="8" borderId="7" xfId="0" applyFont="true" applyBorder="true" applyAlignment="true" applyProtection="true">
      <alignment horizontal="center" vertical="bottom" textRotation="0" wrapText="false" indent="0" shrinkToFit="false"/>
      <protection locked="true" hidden="false"/>
    </xf>
    <xf numFmtId="164" fontId="11" fillId="7" borderId="22" xfId="0" applyFont="true" applyBorder="true" applyAlignment="false" applyProtection="true">
      <alignment horizontal="general" vertical="bottom" textRotation="0" wrapText="false" indent="0" shrinkToFit="false"/>
      <protection locked="true" hidden="false"/>
    </xf>
    <xf numFmtId="164" fontId="11" fillId="7" borderId="23" xfId="0" applyFont="true" applyBorder="true" applyAlignment="false" applyProtection="true">
      <alignment horizontal="general" vertical="bottom" textRotation="0" wrapText="false" indent="0" shrinkToFit="false"/>
      <protection locked="true" hidden="false"/>
    </xf>
    <xf numFmtId="164" fontId="5" fillId="9" borderId="24" xfId="0" applyFont="true" applyBorder="true" applyAlignment="true" applyProtection="true">
      <alignment horizontal="general" vertical="bottom" textRotation="0" wrapText="true" indent="0" shrinkToFit="false"/>
      <protection locked="true" hidden="false"/>
    </xf>
    <xf numFmtId="165" fontId="12" fillId="3" borderId="25" xfId="22" applyFont="true" applyBorder="true" applyAlignment="true" applyProtection="true">
      <alignment horizontal="general" vertical="bottom" textRotation="0" wrapText="false" indent="0" shrinkToFit="false"/>
      <protection locked="true" hidden="false"/>
    </xf>
    <xf numFmtId="164" fontId="0" fillId="9" borderId="26" xfId="0" applyFont="true" applyBorder="true" applyAlignment="false" applyProtection="true">
      <alignment horizontal="general" vertical="bottom" textRotation="0" wrapText="false" indent="0" shrinkToFit="false"/>
      <protection locked="true" hidden="false"/>
    </xf>
    <xf numFmtId="164" fontId="0" fillId="8" borderId="7" xfId="0" applyFont="true" applyBorder="true" applyAlignment="true" applyProtection="true">
      <alignment horizontal="center" vertical="bottom" textRotation="0" wrapText="false" indent="0" shrinkToFit="false"/>
      <protection locked="true" hidden="false"/>
    </xf>
    <xf numFmtId="164" fontId="5" fillId="9" borderId="27" xfId="0" applyFont="true" applyBorder="true" applyAlignment="false" applyProtection="true">
      <alignment horizontal="general" vertical="bottom" textRotation="0" wrapText="false" indent="0" shrinkToFit="false"/>
      <protection locked="true" hidden="false"/>
    </xf>
    <xf numFmtId="166" fontId="12" fillId="3" borderId="28" xfId="22" applyFont="true" applyBorder="true" applyAlignment="true" applyProtection="true">
      <alignment horizontal="general" vertical="bottom" textRotation="0" wrapText="false" indent="0" shrinkToFit="false"/>
      <protection locked="true" hidden="false"/>
    </xf>
    <xf numFmtId="164" fontId="0" fillId="9" borderId="29" xfId="0" applyFont="true" applyBorder="true" applyAlignment="false" applyProtection="true">
      <alignment horizontal="general" vertical="bottom" textRotation="0" wrapText="false" indent="0" shrinkToFit="false"/>
      <protection locked="true" hidden="false"/>
    </xf>
    <xf numFmtId="164" fontId="0" fillId="10" borderId="30" xfId="0" applyFont="true" applyBorder="true" applyAlignment="false" applyProtection="true">
      <alignment horizontal="general" vertical="bottom" textRotation="0" wrapText="false" indent="0" shrinkToFit="false"/>
      <protection locked="true" hidden="false"/>
    </xf>
    <xf numFmtId="164" fontId="0" fillId="10" borderId="7" xfId="0" applyFont="false" applyBorder="true" applyAlignment="false" applyProtection="true">
      <alignment horizontal="general" vertical="bottom" textRotation="0" wrapText="false" indent="0" shrinkToFit="false"/>
      <protection locked="true" hidden="false"/>
    </xf>
    <xf numFmtId="164" fontId="0" fillId="10"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1" borderId="30" xfId="0" applyFont="true" applyBorder="true" applyAlignment="false" applyProtection="true">
      <alignment horizontal="general" vertical="bottom" textRotation="0" wrapText="false" indent="0" shrinkToFit="false"/>
      <protection locked="true" hidden="false"/>
    </xf>
    <xf numFmtId="164" fontId="0" fillId="11" borderId="31" xfId="0" applyFont="false" applyBorder="true" applyAlignment="false" applyProtection="true">
      <alignment horizontal="general" vertical="bottom" textRotation="0" wrapText="false" indent="0" shrinkToFit="false"/>
      <protection locked="true" hidden="false"/>
    </xf>
    <xf numFmtId="164" fontId="5" fillId="9" borderId="32" xfId="0" applyFont="true" applyBorder="true" applyAlignment="true" applyProtection="true">
      <alignment horizontal="general" vertical="bottom" textRotation="0" wrapText="true" indent="0" shrinkToFit="false"/>
      <protection locked="true" hidden="false"/>
    </xf>
    <xf numFmtId="165" fontId="12" fillId="3" borderId="33" xfId="22" applyFont="true" applyBorder="true" applyAlignment="true" applyProtection="true">
      <alignment horizontal="general" vertical="bottom" textRotation="0" wrapText="false" indent="0" shrinkToFit="false"/>
      <protection locked="true" hidden="false"/>
    </xf>
    <xf numFmtId="164" fontId="0" fillId="9" borderId="34" xfId="0" applyFont="true" applyBorder="true" applyAlignment="false" applyProtection="true">
      <alignment horizontal="general" vertical="bottom" textRotation="0" wrapText="false" indent="0" shrinkToFit="false"/>
      <protection locked="true" hidden="false"/>
    </xf>
    <xf numFmtId="164" fontId="0" fillId="8" borderId="35"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false">
      <alignment horizontal="general" vertical="bottom" textRotation="0" wrapText="false" indent="0" shrinkToFit="false"/>
      <protection locked="true" hidden="false"/>
    </xf>
    <xf numFmtId="164" fontId="0" fillId="8" borderId="3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true" hidden="false"/>
    </xf>
    <xf numFmtId="164" fontId="0" fillId="8" borderId="36"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9" borderId="35" xfId="0" applyFont="true" applyBorder="true" applyAlignment="false" applyProtection="true">
      <alignment horizontal="general" vertical="bottom" textRotation="0" wrapText="false" indent="0" shrinkToFit="false"/>
      <protection locked="true" hidden="false"/>
    </xf>
    <xf numFmtId="164" fontId="0" fillId="10" borderId="35" xfId="0" applyFont="true" applyBorder="true" applyAlignment="false" applyProtection="false">
      <alignment horizontal="general" vertical="bottom" textRotation="0" wrapText="false" indent="0" shrinkToFit="false"/>
      <protection locked="true" hidden="false"/>
    </xf>
    <xf numFmtId="164" fontId="0" fillId="10" borderId="36" xfId="0" applyFont="true" applyBorder="true" applyAlignment="false" applyProtection="false">
      <alignment horizontal="general" vertical="bottom" textRotation="0" wrapText="false" indent="0" shrinkToFit="false"/>
      <protection locked="true" hidden="false"/>
    </xf>
    <xf numFmtId="164" fontId="0" fillId="10" borderId="36" xfId="0" applyFont="true" applyBorder="true" applyAlignment="false" applyProtection="true">
      <alignment horizontal="general" vertical="bottom" textRotation="0" wrapText="false" indent="0" shrinkToFit="false"/>
      <protection locked="true" hidden="false"/>
    </xf>
    <xf numFmtId="164" fontId="0" fillId="11" borderId="37" xfId="0" applyFont="true" applyBorder="true" applyAlignment="false" applyProtection="true">
      <alignment horizontal="general" vertical="bottom" textRotation="0" wrapText="false" indent="0" shrinkToFit="false"/>
      <protection locked="true" hidden="false"/>
    </xf>
    <xf numFmtId="164" fontId="0" fillId="11" borderId="29" xfId="0" applyFont="false" applyBorder="true" applyAlignment="false" applyProtection="true">
      <alignment horizontal="general" vertical="bottom" textRotation="0" wrapText="false" indent="0" shrinkToFit="false"/>
      <protection locked="true" hidden="false"/>
    </xf>
    <xf numFmtId="164" fontId="4" fillId="12" borderId="2" xfId="0" applyFont="true" applyBorder="true" applyAlignment="true" applyProtection="false">
      <alignment horizontal="left" vertical="bottom" textRotation="0" wrapText="true" indent="0" shrinkToFit="false"/>
      <protection locked="true" hidden="false"/>
    </xf>
    <xf numFmtId="164" fontId="0" fillId="10" borderId="35" xfId="0" applyFont="true" applyBorder="true" applyAlignment="false" applyProtection="true">
      <alignment horizontal="general" vertical="bottom" textRotation="0" wrapText="false" indent="0" shrinkToFit="false"/>
      <protection locked="true" hidden="false"/>
    </xf>
    <xf numFmtId="164" fontId="0" fillId="8" borderId="37" xfId="0" applyFont="true" applyBorder="true" applyAlignment="false" applyProtection="true">
      <alignment horizontal="general" vertical="bottom" textRotation="0" wrapText="false" indent="0" shrinkToFit="false"/>
      <protection locked="true" hidden="false"/>
    </xf>
    <xf numFmtId="164" fontId="0" fillId="8" borderId="38" xfId="0" applyFont="false" applyBorder="true" applyAlignment="false" applyProtection="true">
      <alignment horizontal="general" vertical="bottom" textRotation="0" wrapText="false" indent="0" shrinkToFit="false"/>
      <protection locked="true" hidden="false"/>
    </xf>
    <xf numFmtId="164" fontId="0" fillId="8" borderId="39" xfId="0" applyFont="true" applyBorder="true" applyAlignment="false" applyProtection="true">
      <alignment horizontal="general" vertical="bottom" textRotation="0" wrapText="false" indent="0" shrinkToFit="false"/>
      <protection locked="true" hidden="false"/>
    </xf>
    <xf numFmtId="164" fontId="0" fillId="10" borderId="22" xfId="0" applyFont="true" applyBorder="true" applyAlignment="false" applyProtection="true">
      <alignment horizontal="general" vertical="bottom" textRotation="0" wrapText="false" indent="0" shrinkToFit="false"/>
      <protection locked="true" hidden="false"/>
    </xf>
    <xf numFmtId="164" fontId="0" fillId="10" borderId="40" xfId="0" applyFont="false" applyBorder="true" applyAlignment="false" applyProtection="true">
      <alignment horizontal="general" vertical="bottom" textRotation="0" wrapText="false" indent="0" shrinkToFit="false"/>
      <protection locked="true" hidden="false"/>
    </xf>
    <xf numFmtId="164" fontId="0" fillId="10" borderId="41" xfId="0" applyFont="true" applyBorder="true" applyAlignment="false" applyProtection="true">
      <alignment horizontal="general" vertical="bottom" textRotation="0" wrapText="false" indent="0" shrinkToFit="false"/>
      <protection locked="true" hidden="false"/>
    </xf>
    <xf numFmtId="164" fontId="0" fillId="1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true" applyProtection="true">
      <alignment horizontal="center" vertical="bottom" textRotation="0" wrapText="true" indent="0" shrinkToFit="false"/>
      <protection locked="true" hidden="false"/>
    </xf>
    <xf numFmtId="164" fontId="13" fillId="5" borderId="42" xfId="0" applyFont="true" applyBorder="true" applyAlignment="true" applyProtection="true">
      <alignment horizontal="center" vertical="bottom" textRotation="0" wrapText="true" indent="0" shrinkToFit="false"/>
      <protection locked="true" hidden="false"/>
    </xf>
    <xf numFmtId="164" fontId="5" fillId="5" borderId="2" xfId="0" applyFont="true" applyBorder="true" applyAlignment="true" applyProtection="true">
      <alignment horizontal="center"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5" fillId="8" borderId="22" xfId="0" applyFont="true" applyBorder="true" applyAlignment="true" applyProtection="true">
      <alignment horizontal="center" vertical="bottom" textRotation="0" wrapText="true" indent="0" shrinkToFit="false"/>
      <protection locked="true" hidden="false"/>
    </xf>
    <xf numFmtId="164" fontId="5" fillId="8" borderId="40" xfId="0" applyFont="true" applyBorder="true" applyAlignment="true" applyProtection="true">
      <alignment horizontal="center" vertical="bottom" textRotation="0" wrapText="false" indent="0" shrinkToFit="false"/>
      <protection locked="true" hidden="false"/>
    </xf>
    <xf numFmtId="164" fontId="5" fillId="8" borderId="23" xfId="0" applyFont="true" applyBorder="true" applyAlignment="true" applyProtection="true">
      <alignment horizontal="center" vertical="bottom" textRotation="0" wrapText="false" indent="0" shrinkToFit="false"/>
      <protection locked="true" hidden="false"/>
    </xf>
    <xf numFmtId="164" fontId="0" fillId="8" borderId="22" xfId="0" applyFont="true" applyBorder="true" applyAlignment="true" applyProtection="true">
      <alignment horizontal="right" vertical="bottom" textRotation="0" wrapText="false" indent="0" shrinkToFit="false"/>
      <protection locked="true" hidden="false"/>
    </xf>
    <xf numFmtId="164" fontId="0" fillId="8" borderId="40" xfId="0" applyFont="true" applyBorder="true" applyAlignment="true" applyProtection="true">
      <alignment horizontal="left" vertical="bottom" textRotation="0" wrapText="false" indent="0" shrinkToFit="false"/>
      <protection locked="true" hidden="false"/>
    </xf>
    <xf numFmtId="164" fontId="0" fillId="8" borderId="40" xfId="0" applyFont="true" applyBorder="true" applyAlignment="true" applyProtection="true">
      <alignment horizontal="right" vertical="bottom" textRotation="0" wrapText="false" indent="0" shrinkToFit="false"/>
      <protection locked="true" hidden="false"/>
    </xf>
    <xf numFmtId="164" fontId="0" fillId="8" borderId="31" xfId="0" applyFont="true" applyBorder="true" applyAlignment="true" applyProtection="true">
      <alignment horizontal="left" vertical="bottom" textRotation="0" wrapText="false" indent="0" shrinkToFit="false"/>
      <protection locked="true" hidden="false"/>
    </xf>
    <xf numFmtId="164" fontId="0" fillId="8" borderId="43" xfId="0" applyFont="true" applyBorder="true" applyAlignment="true" applyProtection="true">
      <alignment horizontal="right" vertical="bottom" textRotation="0" wrapText="false" indent="0" shrinkToFit="false"/>
      <protection locked="true" hidden="false"/>
    </xf>
    <xf numFmtId="164" fontId="0" fillId="8" borderId="44" xfId="0" applyFont="true" applyBorder="true" applyAlignment="true" applyProtection="true">
      <alignment horizontal="left" vertical="bottom" textRotation="0" wrapText="false" indent="0" shrinkToFit="false"/>
      <protection locked="true" hidden="false"/>
    </xf>
    <xf numFmtId="164" fontId="0" fillId="8" borderId="44" xfId="0" applyFont="true" applyBorder="true" applyAlignment="true" applyProtection="true">
      <alignment horizontal="right" vertical="bottom" textRotation="0" wrapText="false" indent="0" shrinkToFit="false"/>
      <protection locked="true" hidden="false"/>
    </xf>
    <xf numFmtId="164" fontId="0" fillId="8" borderId="45" xfId="0" applyFont="true" applyBorder="true" applyAlignment="false" applyProtection="false">
      <alignment horizontal="general" vertical="bottom" textRotation="0" wrapText="false" indent="0" shrinkToFit="false"/>
      <protection locked="true" hidden="false"/>
    </xf>
    <xf numFmtId="164" fontId="0" fillId="8" borderId="30" xfId="0" applyFont="true" applyBorder="true" applyAlignment="true" applyProtection="true">
      <alignment horizontal="right" vertical="bottom" textRotation="0" wrapText="false" indent="0" shrinkToFit="false"/>
      <protection locked="true" hidden="false"/>
    </xf>
    <xf numFmtId="164" fontId="0" fillId="8" borderId="31" xfId="0" applyFont="true" applyBorder="true" applyAlignment="false" applyProtection="false">
      <alignment horizontal="general" vertical="bottom" textRotation="0" wrapText="false" indent="0" shrinkToFit="false"/>
      <protection locked="true" hidden="false"/>
    </xf>
    <xf numFmtId="164" fontId="0" fillId="8" borderId="30" xfId="0" applyFont="false" applyBorder="true" applyAlignment="false" applyProtection="false">
      <alignment horizontal="general" vertical="bottom" textRotation="0" wrapText="false" indent="0" shrinkToFit="false"/>
      <protection locked="true" hidden="false"/>
    </xf>
    <xf numFmtId="164" fontId="0" fillId="8" borderId="44" xfId="0" applyFont="true" applyBorder="true" applyAlignment="false" applyProtection="false">
      <alignment horizontal="general" vertical="bottom" textRotation="0" wrapText="false" indent="0" shrinkToFit="false"/>
      <protection locked="true" hidden="false"/>
    </xf>
    <xf numFmtId="164" fontId="0" fillId="8" borderId="31" xfId="0" applyFont="true" applyBorder="true" applyAlignment="true" applyProtection="true">
      <alignment horizontal="center" vertical="bottom" textRotation="0" wrapText="false" indent="0" shrinkToFit="false"/>
      <protection locked="true" hidden="false"/>
    </xf>
    <xf numFmtId="164" fontId="0" fillId="10" borderId="44" xfId="0" applyFont="false" applyBorder="true" applyAlignment="false" applyProtection="true">
      <alignment horizontal="general" vertical="bottom" textRotation="0" wrapText="false" indent="0" shrinkToFit="false"/>
      <protection locked="true" hidden="false"/>
    </xf>
    <xf numFmtId="164" fontId="0" fillId="10" borderId="31" xfId="0" applyFont="false" applyBorder="true" applyAlignment="false" applyProtection="true">
      <alignment horizontal="general" vertical="bottom" textRotation="0" wrapText="false" indent="0" shrinkToFit="false"/>
      <protection locked="true" hidden="false"/>
    </xf>
    <xf numFmtId="164" fontId="0" fillId="10" borderId="34" xfId="0" applyFont="true" applyBorder="true" applyAlignment="true" applyProtection="true">
      <alignment horizontal="center" vertical="bottom" textRotation="0" wrapText="false" indent="0" shrinkToFit="false"/>
      <protection locked="true" hidden="false"/>
    </xf>
    <xf numFmtId="164" fontId="0" fillId="10" borderId="34" xfId="0" applyFont="true" applyBorder="true" applyAlignment="true" applyProtection="true">
      <alignment horizontal="left" vertical="bottom" textRotation="0" wrapText="false" indent="0" shrinkToFit="false"/>
      <protection locked="true" hidden="false"/>
    </xf>
    <xf numFmtId="164" fontId="0" fillId="10" borderId="33" xfId="0" applyFont="false" applyBorder="true" applyAlignment="false" applyProtection="true">
      <alignment horizontal="general" vertical="bottom" textRotation="0" wrapText="false" indent="0" shrinkToFit="false"/>
      <protection locked="true" hidden="false"/>
    </xf>
    <xf numFmtId="164" fontId="0" fillId="10" borderId="34" xfId="0" applyFont="true" applyBorder="true" applyAlignment="false" applyProtection="false">
      <alignment horizontal="general" vertical="bottom" textRotation="0" wrapText="false" indent="0" shrinkToFit="false"/>
      <protection locked="true" hidden="false"/>
    </xf>
    <xf numFmtId="164" fontId="0" fillId="8" borderId="34" xfId="0" applyFont="false" applyBorder="true" applyAlignment="false" applyProtection="false">
      <alignment horizontal="general" vertical="bottom" textRotation="0" wrapText="false" indent="0" shrinkToFit="false"/>
      <protection locked="true" hidden="false"/>
    </xf>
    <xf numFmtId="164" fontId="0" fillId="8" borderId="34" xfId="0" applyFont="true" applyBorder="true" applyAlignment="true" applyProtection="true">
      <alignment horizontal="center" vertical="bottom" textRotation="0" wrapText="false" indent="0" shrinkToFit="false"/>
      <protection locked="true" hidden="false"/>
    </xf>
    <xf numFmtId="164" fontId="0" fillId="8" borderId="34" xfId="0" applyFont="true" applyBorder="true" applyAlignment="true" applyProtection="true">
      <alignment horizontal="left" vertical="bottom" textRotation="0" wrapText="false" indent="0" shrinkToFit="false"/>
      <protection locked="true" hidden="false"/>
    </xf>
    <xf numFmtId="164" fontId="0" fillId="8" borderId="33" xfId="0" applyFont="false" applyBorder="true" applyAlignment="false" applyProtection="false">
      <alignment horizontal="general" vertical="bottom" textRotation="0" wrapText="false" indent="0" shrinkToFit="false"/>
      <protection locked="true" hidden="false"/>
    </xf>
    <xf numFmtId="164" fontId="0" fillId="8" borderId="35" xfId="0" applyFont="false" applyBorder="true" applyAlignment="false" applyProtection="true">
      <alignment horizontal="general" vertical="bottom" textRotation="0" wrapText="false" indent="0" shrinkToFit="false"/>
      <protection locked="true" hidden="false"/>
    </xf>
    <xf numFmtId="164" fontId="0" fillId="10" borderId="37" xfId="0" applyFont="false" applyBorder="true" applyAlignment="false" applyProtection="false">
      <alignment horizontal="general" vertical="bottom" textRotation="0" wrapText="false" indent="0" shrinkToFit="false"/>
      <protection locked="true" hidden="false"/>
    </xf>
    <xf numFmtId="164" fontId="0" fillId="10" borderId="38" xfId="0" applyFont="false" applyBorder="true" applyAlignment="false" applyProtection="false">
      <alignment horizontal="general" vertical="bottom" textRotation="0" wrapText="false" indent="0" shrinkToFit="false"/>
      <protection locked="true" hidden="false"/>
    </xf>
    <xf numFmtId="164" fontId="0" fillId="10" borderId="29" xfId="0" applyFont="false" applyBorder="true" applyAlignment="false" applyProtection="false">
      <alignment horizontal="general" vertical="bottom" textRotation="0" wrapText="false" indent="0" shrinkToFit="false"/>
      <protection locked="true" hidden="false"/>
    </xf>
    <xf numFmtId="164" fontId="0" fillId="10" borderId="29" xfId="0" applyFont="true" applyBorder="true" applyAlignment="true" applyProtection="true">
      <alignment horizontal="center" vertical="bottom" textRotation="0" wrapText="false" indent="0" shrinkToFit="false"/>
      <protection locked="true" hidden="false"/>
    </xf>
    <xf numFmtId="164" fontId="0" fillId="10" borderId="29" xfId="0" applyFont="true" applyBorder="true" applyAlignment="true" applyProtection="true">
      <alignment horizontal="left" vertical="bottom" textRotation="0" wrapText="false" indent="0" shrinkToFit="false"/>
      <protection locked="true" hidden="false"/>
    </xf>
    <xf numFmtId="164" fontId="0" fillId="10" borderId="33" xfId="0" applyFont="false" applyBorder="true" applyAlignment="false" applyProtection="false">
      <alignment horizontal="general" vertical="bottom" textRotation="0" wrapText="false" indent="0" shrinkToFit="false"/>
      <protection locked="true" hidden="false"/>
    </xf>
    <xf numFmtId="164" fontId="0" fillId="10" borderId="37" xfId="0" applyFont="true" applyBorder="true" applyAlignment="true" applyProtection="true">
      <alignment horizontal="right" vertical="bottom" textRotation="0" wrapText="false" indent="0" shrinkToFit="false"/>
      <protection locked="true" hidden="false"/>
    </xf>
    <xf numFmtId="164" fontId="14" fillId="10" borderId="38" xfId="0" applyFont="true" applyBorder="true" applyAlignment="true" applyProtection="true">
      <alignment horizontal="left" vertical="bottom" textRotation="0" wrapText="false" indent="0" shrinkToFit="false"/>
      <protection locked="true" hidden="false"/>
    </xf>
    <xf numFmtId="164" fontId="0" fillId="10" borderId="38" xfId="0"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8" borderId="37" xfId="0" applyFont="false" applyBorder="true" applyAlignment="false" applyProtection="false">
      <alignment horizontal="general" vertical="bottom" textRotation="0" wrapText="false" indent="0" shrinkToFit="false"/>
      <protection locked="true" hidden="false"/>
    </xf>
    <xf numFmtId="164" fontId="0" fillId="8" borderId="39" xfId="0" applyFont="true" applyBorder="true" applyAlignment="false" applyProtection="false">
      <alignment horizontal="general" vertical="bottom" textRotation="0" wrapText="false" indent="0" shrinkToFit="false"/>
      <protection locked="true" hidden="false"/>
    </xf>
    <xf numFmtId="164" fontId="0" fillId="8" borderId="46" xfId="0" applyFont="true" applyBorder="true" applyAlignment="false" applyProtection="false">
      <alignment horizontal="general" vertical="bottom" textRotation="0" wrapText="false" indent="0" shrinkToFit="false"/>
      <protection locked="true" hidden="false"/>
    </xf>
    <xf numFmtId="164" fontId="4" fillId="12" borderId="2" xfId="0" applyFont="true" applyBorder="true" applyAlignment="true" applyProtection="true">
      <alignment horizontal="left" vertical="bottom" textRotation="0" wrapText="true" indent="0" shrinkToFit="false"/>
      <protection locked="true" hidden="false"/>
    </xf>
    <xf numFmtId="164" fontId="0" fillId="5" borderId="47" xfId="0" applyFont="true" applyBorder="true" applyAlignment="true" applyProtection="false">
      <alignment horizontal="center" vertical="bottom" textRotation="0" wrapText="true" indent="0" shrinkToFit="false"/>
      <protection locked="true" hidden="false"/>
    </xf>
    <xf numFmtId="164" fontId="0" fillId="5" borderId="2" xfId="0" applyFont="true" applyBorder="true" applyAlignment="true" applyProtection="false">
      <alignment horizontal="center" vertical="bottom" textRotation="0" wrapText="true" indent="0" shrinkToFit="false"/>
      <protection locked="true" hidden="false"/>
    </xf>
    <xf numFmtId="164" fontId="0" fillId="8" borderId="17" xfId="0" applyFont="false" applyBorder="true" applyAlignment="false" applyProtection="false">
      <alignment horizontal="general" vertical="bottom" textRotation="0" wrapText="false" indent="0" shrinkToFit="false"/>
      <protection locked="true" hidden="false"/>
    </xf>
    <xf numFmtId="164" fontId="0" fillId="8" borderId="48" xfId="0" applyFont="true" applyBorder="true" applyAlignment="false" applyProtection="false">
      <alignment horizontal="general" vertical="bottom" textRotation="0" wrapText="false" indent="0" shrinkToFit="false"/>
      <protection locked="true" hidden="false"/>
    </xf>
    <xf numFmtId="164" fontId="0" fillId="8" borderId="49"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8" xfId="0" applyFont="true" applyBorder="true" applyAlignment="false" applyProtection="false">
      <alignment horizontal="general" vertical="bottom" textRotation="0" wrapText="false" indent="0" shrinkToFit="false"/>
      <protection locked="true" hidden="false"/>
    </xf>
    <xf numFmtId="164" fontId="4" fillId="12" borderId="2"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8" borderId="50" xfId="0" applyFont="true" applyBorder="true" applyAlignment="false" applyProtection="false">
      <alignment horizontal="general" vertical="bottom" textRotation="0" wrapText="false" indent="0" shrinkToFit="false"/>
      <protection locked="true" hidden="false"/>
    </xf>
    <xf numFmtId="165" fontId="0" fillId="8" borderId="50"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true" applyAlignment="false" applyProtection="false">
      <alignment horizontal="general" vertical="bottom" textRotation="0" wrapText="false" indent="0" shrinkToFit="false"/>
      <protection locked="true" hidden="false"/>
    </xf>
    <xf numFmtId="164" fontId="0" fillId="10" borderId="51" xfId="0" applyFont="true" applyBorder="true" applyAlignment="false" applyProtection="false">
      <alignment horizontal="general" vertical="bottom" textRotation="0" wrapText="false" indent="0" shrinkToFit="false"/>
      <protection locked="true" hidden="false"/>
    </xf>
    <xf numFmtId="165" fontId="0" fillId="10" borderId="50" xfId="0" applyFont="false" applyBorder="true" applyAlignment="false" applyProtection="false">
      <alignment horizontal="general" vertical="bottom" textRotation="0" wrapText="false" indent="0" shrinkToFit="false"/>
      <protection locked="true" hidden="false"/>
    </xf>
    <xf numFmtId="164" fontId="0" fillId="8" borderId="51" xfId="0" applyFont="true" applyBorder="true" applyAlignment="false" applyProtection="false">
      <alignment horizontal="general" vertical="bottom" textRotation="0" wrapText="false" indent="0" shrinkToFit="false"/>
      <protection locked="true" hidden="false"/>
    </xf>
    <xf numFmtId="164" fontId="0" fillId="8" borderId="52" xfId="0" applyFont="true" applyBorder="true" applyAlignment="false" applyProtection="false">
      <alignment horizontal="general" vertical="bottom" textRotation="0" wrapText="false" indent="0" shrinkToFit="false"/>
      <protection locked="true" hidden="false"/>
    </xf>
    <xf numFmtId="164" fontId="4" fillId="0" borderId="51" xfId="0" applyFont="true" applyBorder="true" applyAlignment="true" applyProtection="false">
      <alignment horizontal="center" vertical="bottom" textRotation="0" wrapText="false" indent="0" shrinkToFit="false"/>
      <protection locked="true" hidden="false"/>
    </xf>
    <xf numFmtId="164" fontId="0" fillId="8" borderId="22" xfId="0" applyFont="true" applyBorder="true" applyAlignment="true" applyProtection="true">
      <alignment horizontal="right" vertical="bottom" textRotation="0" wrapText="true" indent="0" shrinkToFit="false"/>
      <protection locked="true" hidden="false"/>
    </xf>
    <xf numFmtId="164" fontId="0" fillId="8" borderId="23" xfId="0" applyFont="true" applyBorder="true" applyAlignment="true" applyProtection="true">
      <alignment horizontal="left" vertical="bottom" textRotation="0" wrapText="false" indent="0" shrinkToFit="false"/>
      <protection locked="true" hidden="false"/>
    </xf>
    <xf numFmtId="164" fontId="0" fillId="8" borderId="53" xfId="0" applyFont="true" applyBorder="true" applyAlignment="true" applyProtection="true">
      <alignment horizontal="right" vertical="bottom" textRotation="0" wrapText="false" indent="0" shrinkToFit="false"/>
      <protection locked="true" hidden="false"/>
    </xf>
    <xf numFmtId="164" fontId="0" fillId="8" borderId="45" xfId="0" applyFont="true" applyBorder="true" applyAlignment="true" applyProtection="true">
      <alignment horizontal="left" vertical="bottom" textRotation="0" wrapText="false" indent="0" shrinkToFit="false"/>
      <protection locked="true" hidden="false"/>
    </xf>
    <xf numFmtId="164" fontId="0" fillId="8" borderId="43" xfId="0" applyFont="false" applyBorder="true" applyAlignment="false" applyProtection="false">
      <alignment horizontal="general" vertical="bottom" textRotation="0" wrapText="false" indent="0" shrinkToFit="false"/>
      <protection locked="true" hidden="false"/>
    </xf>
    <xf numFmtId="164" fontId="0" fillId="10" borderId="43" xfId="0" applyFont="false" applyBorder="true" applyAlignment="false" applyProtection="true">
      <alignment horizontal="general" vertical="bottom" textRotation="0" wrapText="false" indent="0" shrinkToFit="false"/>
      <protection locked="true" hidden="false"/>
    </xf>
    <xf numFmtId="164" fontId="0" fillId="10" borderId="36" xfId="0" applyFont="true" applyBorder="true" applyAlignment="true" applyProtection="true">
      <alignment horizontal="center" vertical="bottom" textRotation="0" wrapText="false" indent="0" shrinkToFit="false"/>
      <protection locked="true" hidden="false"/>
    </xf>
    <xf numFmtId="164" fontId="0" fillId="8" borderId="36" xfId="0" applyFont="true" applyBorder="true" applyAlignment="true" applyProtection="true">
      <alignment horizontal="center" vertical="bottom" textRotation="0" wrapText="false" indent="0" shrinkToFit="false"/>
      <protection locked="true" hidden="false"/>
    </xf>
    <xf numFmtId="164" fontId="0" fillId="8" borderId="33" xfId="0" applyFont="false" applyBorder="true" applyAlignment="false" applyProtection="true">
      <alignment horizontal="general" vertical="bottom" textRotation="0" wrapText="false" indent="0" shrinkToFit="false"/>
      <protection locked="true" hidden="false"/>
    </xf>
    <xf numFmtId="164" fontId="0" fillId="10" borderId="28" xfId="0" applyFont="false" applyBorder="true" applyAlignment="false" applyProtection="false">
      <alignment horizontal="general" vertical="bottom" textRotation="0" wrapText="false" indent="0" shrinkToFit="false"/>
      <protection locked="true" hidden="false"/>
    </xf>
    <xf numFmtId="167" fontId="0" fillId="10" borderId="38" xfId="0" applyFont="false" applyBorder="true" applyAlignment="false" applyProtection="false">
      <alignment horizontal="general" vertical="bottom" textRotation="0" wrapText="false" indent="0" shrinkToFit="false"/>
      <protection locked="true" hidden="false"/>
    </xf>
    <xf numFmtId="164" fontId="0" fillId="10" borderId="39" xfId="0" applyFont="true" applyBorder="true" applyAlignment="true" applyProtection="true">
      <alignment horizontal="center" vertical="bottom" textRotation="0" wrapText="false" indent="0" shrinkToFit="false"/>
      <protection locked="true" hidden="false"/>
    </xf>
    <xf numFmtId="164" fontId="0" fillId="10" borderId="28" xfId="0"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8" borderId="54" xfId="0" applyFont="false" applyBorder="true" applyAlignment="false" applyProtection="false">
      <alignment horizontal="general" vertical="bottom" textRotation="0" wrapText="false" indent="0" shrinkToFit="false"/>
      <protection locked="true" hidden="false"/>
    </xf>
    <xf numFmtId="164" fontId="0" fillId="8" borderId="55" xfId="0" applyFont="true" applyBorder="true" applyAlignment="false" applyProtection="true">
      <alignment horizontal="general" vertical="bottom" textRotation="0" wrapText="false" indent="0" shrinkToFit="false"/>
      <protection locked="true" hidden="false"/>
    </xf>
    <xf numFmtId="164" fontId="0" fillId="8"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1"/>
    <cellStyle name="Excel Built-in Calculation" xfId="22"/>
    <cellStyle name="*unknown*" xfId="20" builtinId="8"/>
  </cellStyles>
  <dxfs count="4">
    <dxf>
      <font>
        <strike val="0"/>
        <color rgb="FFB4C7E7"/>
      </font>
      <fill>
        <patternFill>
          <bgColor theme="4" tint="0.5999"/>
        </patternFill>
      </fill>
      <border diagonalUp="false" diagonalDown="false">
        <left/>
        <right/>
        <top style="thin"/>
        <bottom/>
        <diagonal/>
      </border>
    </dxf>
    <dxf>
      <font>
        <color rgb="FFB4C7E7"/>
      </font>
      <fill>
        <patternFill>
          <bgColor theme="4" tint="0.5999"/>
        </patternFill>
      </fill>
      <border diagonalUp="false" diagonalDown="false">
        <left/>
        <right/>
        <top/>
        <bottom style="thin"/>
        <diagonal/>
      </border>
    </dxf>
    <dxf>
      <font>
        <color rgb="FF9C0006"/>
      </font>
      <fill>
        <patternFill>
          <bgColor rgb="FFFFC7CE"/>
        </patternFill>
      </fill>
    </dxf>
    <dxf>
      <font>
        <color rgb="FF9C0006"/>
      </font>
      <fill>
        <patternFill>
          <bgColor rgb="FFFFC7CE"/>
        </patternFill>
      </fill>
    </dxf>
  </dxfs>
  <colors>
    <indexedColors>
      <rgbColor rgb="FF000000"/>
      <rgbColor rgb="FFF2F2F2"/>
      <rgbColor rgb="FFFF0000"/>
      <rgbColor rgb="FF00FF00"/>
      <rgbColor rgb="FF0000FF"/>
      <rgbColor rgb="FFFFFF00"/>
      <rgbColor rgb="FFFF00FF"/>
      <rgbColor rgb="FF00FFFF"/>
      <rgbColor rgb="FF9C0006"/>
      <rgbColor rgb="FF008000"/>
      <rgbColor rgb="FF000080"/>
      <rgbColor rgb="FF548235"/>
      <rgbColor rgb="FF800080"/>
      <rgbColor rgb="FF008080"/>
      <rgbColor rgb="FFB4C7E7"/>
      <rgbColor rgb="FF7F7F7F"/>
      <rgbColor rgb="FF8FAADC"/>
      <rgbColor rgb="FF993366"/>
      <rgbColor rgb="FFFFFFCC"/>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CFFCC"/>
      <rgbColor rgb="FFFFE699"/>
      <rgbColor rgb="FFA9D18E"/>
      <rgbColor rgb="FFF4B183"/>
      <rgbColor rgb="FFCC99FF"/>
      <rgbColor rgb="FFFFCC99"/>
      <rgbColor rgb="FF2F5597"/>
      <rgbColor rgb="FF33CCCC"/>
      <rgbColor rgb="FF99CC00"/>
      <rgbColor rgb="FFFFCC00"/>
      <rgbColor rgb="FFFF9900"/>
      <rgbColor rgb="FFFA7D00"/>
      <rgbColor rgb="FF555555"/>
      <rgbColor rgb="FFAFABAB"/>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62</xdr:row>
      <xdr:rowOff>31680</xdr:rowOff>
    </xdr:from>
    <xdr:to>
      <xdr:col>39</xdr:col>
      <xdr:colOff>552600</xdr:colOff>
      <xdr:row>64</xdr:row>
      <xdr:rowOff>24840</xdr:rowOff>
    </xdr:to>
    <xdr:sp>
      <xdr:nvSpPr>
        <xdr:cNvPr id="0" name="Rectangle 4"/>
        <xdr:cNvSpPr/>
      </xdr:nvSpPr>
      <xdr:spPr>
        <a:xfrm>
          <a:off x="5459040" y="13296960"/>
          <a:ext cx="4515120" cy="354960"/>
        </a:xfrm>
        <a:prstGeom prst="rect">
          <a:avLst/>
        </a:prstGeom>
        <a:noFill/>
        <a:ln w="1270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7560</xdr:colOff>
      <xdr:row>17</xdr:row>
      <xdr:rowOff>196200</xdr:rowOff>
    </xdr:from>
    <xdr:to>
      <xdr:col>4</xdr:col>
      <xdr:colOff>18720</xdr:colOff>
      <xdr:row>22</xdr:row>
      <xdr:rowOff>45360</xdr:rowOff>
    </xdr:to>
    <xdr:sp>
      <xdr:nvSpPr>
        <xdr:cNvPr id="1" name="AutoShape 59"/>
        <xdr:cNvSpPr/>
      </xdr:nvSpPr>
      <xdr:spPr>
        <a:xfrm>
          <a:off x="619200" y="4425480"/>
          <a:ext cx="4858560" cy="149112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0</xdr:rowOff>
    </xdr:from>
    <xdr:to>
      <xdr:col>5</xdr:col>
      <xdr:colOff>51120</xdr:colOff>
      <xdr:row>3</xdr:row>
      <xdr:rowOff>173880</xdr:rowOff>
    </xdr:to>
    <xdr:sp>
      <xdr:nvSpPr>
        <xdr:cNvPr id="2" name="Rectangle 9"/>
        <xdr:cNvSpPr/>
      </xdr:nvSpPr>
      <xdr:spPr>
        <a:xfrm>
          <a:off x="5459040" y="1438200"/>
          <a:ext cx="4515120" cy="1831320"/>
        </a:xfrm>
        <a:prstGeom prst="rect">
          <a:avLst/>
        </a:prstGeom>
        <a:noFill/>
        <a:ln w="1270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4</xdr:col>
      <xdr:colOff>0</xdr:colOff>
      <xdr:row>1</xdr:row>
      <xdr:rowOff>0</xdr:rowOff>
    </xdr:from>
    <xdr:to>
      <xdr:col>4</xdr:col>
      <xdr:colOff>4332240</xdr:colOff>
      <xdr:row>1</xdr:row>
      <xdr:rowOff>1251360</xdr:rowOff>
    </xdr:to>
    <xdr:sp>
      <xdr:nvSpPr>
        <xdr:cNvPr id="3" name="DRV8300_Note1"/>
        <xdr:cNvSpPr/>
      </xdr:nvSpPr>
      <xdr:spPr>
        <a:xfrm>
          <a:off x="5459040" y="181080"/>
          <a:ext cx="4332240" cy="1251360"/>
        </a:xfrm>
        <a:prstGeom prst="rect">
          <a:avLst/>
        </a:prstGeom>
        <a:solidFill>
          <a:srgbClr val="8faadc"/>
        </a:solidFill>
        <a:ln w="12700">
          <a:solidFill>
            <a:srgbClr val="32549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1" lang="en-US" sz="1100" spc="-1" strike="noStrike">
              <a:solidFill>
                <a:srgbClr val="000000"/>
              </a:solidFill>
              <a:latin typeface="Calibri"/>
            </a:rPr>
            <a:t>Note: Since the GVDD of the device is supplied externally, the limitations of the average gate current will be dependent on the average current capability of the external GVDD supply used as well as the current limit of the bootstrap diode.</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ti.com/legal/terms-conditions/terms-of-sale.html"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AL61"/>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C9" activeCellId="0" sqref="C9"/>
    </sheetView>
  </sheetViews>
  <sheetFormatPr defaultColWidth="8.6796875" defaultRowHeight="14.25" zeroHeight="false" outlineLevelRow="0" outlineLevelCol="0"/>
  <cols>
    <col collapsed="false" customWidth="true" hidden="false" outlineLevel="0" max="2" min="2" style="0" width="51"/>
    <col collapsed="false" customWidth="true" hidden="false" outlineLevel="0" max="3" min="3" style="0" width="11.11"/>
    <col collapsed="false" customWidth="true" hidden="false" outlineLevel="0" max="4" min="4" style="0" width="6.67"/>
    <col collapsed="false" customWidth="true" hidden="false" outlineLevel="0" max="5" min="5" style="0" width="56.22"/>
    <col collapsed="false" customWidth="true" hidden="true" outlineLevel="0" max="6" min="6" style="0" width="11.89"/>
    <col collapsed="false" customWidth="true" hidden="true" outlineLevel="0" max="7" min="7" style="0" width="19.67"/>
    <col collapsed="false" customWidth="true" hidden="true" outlineLevel="0" max="8" min="8" style="0" width="23.33"/>
    <col collapsed="false" customWidth="true" hidden="true" outlineLevel="0" max="9" min="9" style="0" width="28.67"/>
    <col collapsed="false" customWidth="true" hidden="true" outlineLevel="0" max="10" min="10" style="0" width="4.11"/>
    <col collapsed="false" customWidth="true" hidden="true" outlineLevel="0" max="11" min="11" style="0" width="17.11"/>
    <col collapsed="false" customWidth="true" hidden="true" outlineLevel="0" max="12" min="12" style="0" width="3.67"/>
    <col collapsed="false" customWidth="true" hidden="true" outlineLevel="0" max="14" min="13" style="0" width="18.11"/>
    <col collapsed="false" customWidth="true" hidden="true" outlineLevel="0" max="15" min="15" style="0" width="6.44"/>
    <col collapsed="false" customWidth="true" hidden="true" outlineLevel="0" max="16" min="16" style="0" width="15.66"/>
    <col collapsed="false" customWidth="true" hidden="true" outlineLevel="0" max="17" min="17" style="0" width="13.67"/>
    <col collapsed="false" customWidth="true" hidden="true" outlineLevel="0" max="18" min="18" style="0" width="25.56"/>
    <col collapsed="false" customWidth="true" hidden="true" outlineLevel="0" max="19" min="19" style="0" width="10.44"/>
    <col collapsed="false" customWidth="true" hidden="true" outlineLevel="0" max="20" min="20" style="0" width="9.67"/>
    <col collapsed="false" customWidth="true" hidden="true" outlineLevel="0" max="21" min="21" style="0" width="10"/>
    <col collapsed="false" customWidth="true" hidden="true" outlineLevel="0" max="22" min="22" style="0" width="9.11"/>
    <col collapsed="false" customWidth="true" hidden="true" outlineLevel="0" max="23" min="23" style="0" width="7.88"/>
    <col collapsed="false" customWidth="true" hidden="true" outlineLevel="0" max="24" min="24" style="0" width="11.11"/>
    <col collapsed="false" customWidth="true" hidden="true" outlineLevel="0" max="25" min="25" style="0" width="12.11"/>
    <col collapsed="false" customWidth="true" hidden="true" outlineLevel="0" max="26" min="26" style="0" width="8.11"/>
    <col collapsed="false" customWidth="true" hidden="true" outlineLevel="0" max="28" min="27" style="0" width="17.56"/>
    <col collapsed="false" customWidth="true" hidden="true" outlineLevel="0" max="29" min="29" style="0" width="15.11"/>
    <col collapsed="false" customWidth="true" hidden="true" outlineLevel="0" max="30" min="30" style="0" width="28.44"/>
    <col collapsed="false" customWidth="true" hidden="true" outlineLevel="0" max="31" min="31" style="0" width="9.11"/>
    <col collapsed="false" customWidth="true" hidden="true" outlineLevel="0" max="32" min="32" style="0" width="10.88"/>
    <col collapsed="false" customWidth="true" hidden="true" outlineLevel="0" max="33" min="33" style="0" width="8.88"/>
    <col collapsed="false" customWidth="true" hidden="true" outlineLevel="0" max="34" min="34" style="0" width="16.56"/>
    <col collapsed="false" customWidth="true" hidden="true" outlineLevel="0" max="35" min="35" style="0" width="8.88"/>
    <col collapsed="false" customWidth="true" hidden="true" outlineLevel="0" max="36" min="36" style="0" width="11.67"/>
    <col collapsed="false" customWidth="true" hidden="true" outlineLevel="0" max="39" min="37" style="0" width="8.88"/>
    <col collapsed="false" customWidth="true" hidden="false" outlineLevel="0" max="65" min="40" style="0" width="8.88"/>
  </cols>
  <sheetData>
    <row r="1" customFormat="false" ht="54.75" hidden="false" customHeight="true" outlineLevel="0" collapsed="false">
      <c r="F1" s="1" t="s">
        <v>0</v>
      </c>
      <c r="G1" s="1"/>
      <c r="H1" s="1"/>
      <c r="I1" s="1"/>
      <c r="J1" s="1"/>
      <c r="K1" s="1"/>
      <c r="L1" s="1"/>
      <c r="M1" s="1"/>
      <c r="N1" s="1"/>
      <c r="O1" s="1"/>
      <c r="P1" s="1"/>
      <c r="Q1" s="1"/>
      <c r="R1" s="1"/>
      <c r="S1" s="1"/>
      <c r="T1" s="1"/>
      <c r="U1" s="1"/>
      <c r="V1" s="1"/>
      <c r="W1" s="1"/>
      <c r="X1" s="1"/>
      <c r="Y1" s="1"/>
      <c r="Z1" s="1"/>
      <c r="AA1" s="1"/>
      <c r="AB1" s="2"/>
    </row>
    <row r="2" customFormat="false" ht="36" hidden="false" customHeight="true" outlineLevel="0" collapsed="false">
      <c r="F2" s="1"/>
      <c r="G2" s="1"/>
      <c r="H2" s="1"/>
      <c r="I2" s="1"/>
      <c r="J2" s="1"/>
      <c r="K2" s="1"/>
      <c r="L2" s="1"/>
      <c r="M2" s="1"/>
      <c r="N2" s="1"/>
      <c r="O2" s="1"/>
      <c r="P2" s="1"/>
      <c r="Q2" s="1"/>
      <c r="R2" s="1"/>
      <c r="S2" s="1"/>
      <c r="T2" s="1"/>
      <c r="U2" s="1"/>
      <c r="V2" s="1"/>
      <c r="W2" s="1"/>
      <c r="X2" s="1"/>
      <c r="Y2" s="1"/>
      <c r="Z2" s="1"/>
      <c r="AA2" s="1"/>
      <c r="AB2" s="2"/>
    </row>
    <row r="3" customFormat="false" ht="14.25" hidden="false" customHeight="false" outlineLevel="0" collapsed="false">
      <c r="F3" s="1"/>
      <c r="G3" s="1"/>
      <c r="H3" s="1"/>
      <c r="I3" s="1"/>
      <c r="J3" s="1"/>
      <c r="K3" s="1"/>
      <c r="L3" s="1"/>
      <c r="M3" s="1"/>
      <c r="N3" s="1"/>
      <c r="O3" s="1"/>
      <c r="P3" s="1"/>
      <c r="Q3" s="1"/>
      <c r="R3" s="1"/>
      <c r="S3" s="1"/>
      <c r="T3" s="1"/>
      <c r="U3" s="1"/>
      <c r="V3" s="1"/>
      <c r="W3" s="1"/>
      <c r="X3" s="1"/>
      <c r="Y3" s="1"/>
      <c r="Z3" s="1"/>
      <c r="AA3" s="1"/>
      <c r="AB3" s="2"/>
    </row>
    <row r="4" customFormat="false" ht="21.75" hidden="false" customHeight="true" outlineLevel="0" collapsed="false">
      <c r="B4" s="3" t="s">
        <v>1</v>
      </c>
      <c r="C4" s="3"/>
      <c r="D4" s="3"/>
      <c r="E4" s="4"/>
      <c r="F4" s="1"/>
      <c r="G4" s="1"/>
      <c r="H4" s="1"/>
      <c r="I4" s="1"/>
      <c r="J4" s="1"/>
      <c r="K4" s="1"/>
      <c r="L4" s="1"/>
      <c r="M4" s="1"/>
      <c r="N4" s="1"/>
      <c r="O4" s="1"/>
      <c r="P4" s="1"/>
      <c r="Q4" s="1"/>
      <c r="R4" s="1"/>
      <c r="S4" s="1"/>
      <c r="T4" s="1"/>
      <c r="U4" s="1"/>
      <c r="V4" s="1"/>
      <c r="W4" s="1"/>
      <c r="X4" s="1"/>
      <c r="Y4" s="1"/>
      <c r="Z4" s="1"/>
      <c r="AA4" s="1"/>
      <c r="AB4" s="2"/>
      <c r="AC4" s="4"/>
      <c r="AD4" s="4"/>
    </row>
    <row r="5" customFormat="false" ht="21.75" hidden="false" customHeight="true" outlineLevel="0" collapsed="false">
      <c r="B5" s="5" t="s">
        <v>2</v>
      </c>
      <c r="C5" s="6" t="s">
        <v>3</v>
      </c>
      <c r="D5" s="7"/>
      <c r="E5" s="4"/>
      <c r="F5" s="1"/>
      <c r="G5" s="1"/>
      <c r="H5" s="1"/>
      <c r="I5" s="1"/>
      <c r="J5" s="1"/>
      <c r="K5" s="1"/>
      <c r="L5" s="1"/>
      <c r="M5" s="1"/>
      <c r="N5" s="1"/>
      <c r="O5" s="1"/>
      <c r="P5" s="1"/>
      <c r="Q5" s="1"/>
      <c r="R5" s="1"/>
      <c r="S5" s="1"/>
      <c r="T5" s="1"/>
      <c r="U5" s="1"/>
      <c r="V5" s="1"/>
      <c r="W5" s="1"/>
      <c r="X5" s="1"/>
      <c r="Y5" s="1"/>
      <c r="Z5" s="1"/>
      <c r="AA5" s="1"/>
      <c r="AB5" s="2"/>
      <c r="AC5" s="4"/>
      <c r="AD5" s="4"/>
    </row>
    <row r="6" customFormat="false" ht="14.25" hidden="false" customHeight="false" outlineLevel="0" collapsed="false">
      <c r="B6" s="8" t="str">
        <f aca="false">IF(isExternalGVDD,"External GVDD average current capability", "")</f>
        <v/>
      </c>
      <c r="C6" s="9"/>
      <c r="D6" s="10" t="str">
        <f aca="false">IF(isExternalGVDD,"mA","")</f>
        <v/>
      </c>
      <c r="E6" s="4"/>
      <c r="F6" s="1"/>
      <c r="G6" s="1"/>
      <c r="H6" s="1"/>
      <c r="I6" s="1"/>
      <c r="J6" s="1"/>
      <c r="K6" s="1"/>
      <c r="L6" s="1"/>
      <c r="M6" s="1"/>
      <c r="N6" s="1"/>
      <c r="O6" s="1"/>
      <c r="P6" s="1"/>
      <c r="Q6" s="1"/>
      <c r="R6" s="1"/>
      <c r="S6" s="1"/>
      <c r="T6" s="1"/>
      <c r="U6" s="1"/>
      <c r="V6" s="1"/>
      <c r="W6" s="1"/>
      <c r="X6" s="1"/>
      <c r="Y6" s="1"/>
      <c r="Z6" s="1"/>
      <c r="AA6" s="1"/>
      <c r="AB6" s="2"/>
      <c r="AC6" s="4"/>
      <c r="AD6" s="4"/>
    </row>
    <row r="7" customFormat="false" ht="14.25" hidden="false" customHeight="false" outlineLevel="0" collapsed="false">
      <c r="B7" s="8" t="str">
        <f aca="false">IF(isExternalBootstrap,"External bootstrap diode continuous current capability", "")</f>
        <v/>
      </c>
      <c r="C7" s="11"/>
      <c r="D7" s="10" t="str">
        <f aca="false">IF(isExternalBootstrap,"mA","")</f>
        <v/>
      </c>
      <c r="E7" s="4"/>
      <c r="F7" s="1"/>
      <c r="G7" s="1"/>
      <c r="H7" s="1"/>
      <c r="I7" s="1"/>
      <c r="J7" s="1"/>
      <c r="K7" s="1"/>
      <c r="L7" s="1"/>
      <c r="M7" s="1"/>
      <c r="N7" s="1"/>
      <c r="O7" s="1"/>
      <c r="P7" s="1"/>
      <c r="Q7" s="1"/>
      <c r="R7" s="1"/>
      <c r="S7" s="1"/>
      <c r="T7" s="1"/>
      <c r="U7" s="1"/>
      <c r="V7" s="1"/>
      <c r="W7" s="1"/>
      <c r="X7" s="1"/>
      <c r="Y7" s="1"/>
      <c r="Z7" s="1"/>
      <c r="AA7" s="1"/>
      <c r="AB7" s="2"/>
      <c r="AC7" s="4"/>
      <c r="AD7" s="4"/>
    </row>
    <row r="8" customFormat="false" ht="14.25" hidden="false" customHeight="false" outlineLevel="0" collapsed="false">
      <c r="B8" s="12" t="s">
        <v>4</v>
      </c>
      <c r="C8" s="13" t="n">
        <v>30</v>
      </c>
      <c r="D8" s="14" t="s">
        <v>5</v>
      </c>
      <c r="E8" s="4"/>
      <c r="F8" s="1"/>
      <c r="G8" s="1"/>
      <c r="H8" s="1"/>
      <c r="I8" s="1"/>
      <c r="J8" s="1"/>
      <c r="K8" s="1"/>
      <c r="L8" s="1"/>
      <c r="M8" s="1"/>
      <c r="N8" s="1"/>
      <c r="O8" s="1"/>
      <c r="P8" s="1"/>
      <c r="Q8" s="1"/>
      <c r="R8" s="1"/>
      <c r="S8" s="1"/>
      <c r="T8" s="1"/>
      <c r="U8" s="1"/>
      <c r="V8" s="1"/>
      <c r="W8" s="1"/>
      <c r="X8" s="1"/>
      <c r="Y8" s="1"/>
      <c r="Z8" s="1"/>
      <c r="AA8" s="1"/>
      <c r="AB8" s="2"/>
      <c r="AC8" s="4"/>
      <c r="AD8" s="4"/>
    </row>
    <row r="9" customFormat="false" ht="14.25" hidden="false" customHeight="false" outlineLevel="0" collapsed="false">
      <c r="B9" s="15" t="str">
        <f aca="false">_xlfn.CONCAT("Nominal ",SupplyVoltageName," voltage")</f>
        <v>Nominal PVDD voltage</v>
      </c>
      <c r="C9" s="13" t="n">
        <v>7.2</v>
      </c>
      <c r="D9" s="16" t="s">
        <v>6</v>
      </c>
      <c r="E9" s="4" t="str">
        <f aca="false">IF(OR(NominalVoltage&lt;MinimumDeviceVoltage,NominalVoltage&gt;MaximumDeviceVoltage),"supply voltage outside of device recommended operating region","")</f>
        <v/>
      </c>
      <c r="F9" s="1"/>
      <c r="G9" s="1"/>
      <c r="H9" s="1"/>
      <c r="I9" s="1"/>
      <c r="J9" s="1"/>
      <c r="K9" s="1"/>
      <c r="L9" s="1"/>
      <c r="M9" s="1"/>
      <c r="N9" s="1"/>
      <c r="O9" s="1"/>
      <c r="P9" s="1"/>
      <c r="Q9" s="1"/>
      <c r="R9" s="1"/>
      <c r="S9" s="1"/>
      <c r="T9" s="1"/>
      <c r="U9" s="1"/>
      <c r="V9" s="1"/>
      <c r="W9" s="1"/>
      <c r="X9" s="1"/>
      <c r="Y9" s="1"/>
      <c r="Z9" s="1"/>
      <c r="AA9" s="1"/>
      <c r="AB9" s="2"/>
      <c r="AC9" s="4"/>
      <c r="AD9" s="4"/>
    </row>
    <row r="10" customFormat="false" ht="14.25" hidden="false" customHeight="false" outlineLevel="0" collapsed="false">
      <c r="B10" s="15" t="str">
        <f aca="false">_xlfn.CONCAT("Minimum ",SupplyVoltageName," voltage")</f>
        <v>Minimum PVDD voltage</v>
      </c>
      <c r="C10" s="13" t="n">
        <v>5</v>
      </c>
      <c r="D10" s="16" t="s">
        <v>6</v>
      </c>
      <c r="E10" s="4" t="str">
        <f aca="false">IF(OR(MinimumVoltage&lt;MinimumDeviceVoltage,MinimumVoltage&gt;MaximumDeviceVoltage),"supply voltage outside of device recommended operating region","")</f>
        <v/>
      </c>
      <c r="F10" s="1"/>
      <c r="G10" s="1"/>
      <c r="H10" s="1"/>
      <c r="I10" s="1"/>
      <c r="J10" s="1"/>
      <c r="K10" s="1"/>
      <c r="L10" s="1"/>
      <c r="M10" s="1"/>
      <c r="N10" s="1"/>
      <c r="O10" s="1"/>
      <c r="P10" s="1"/>
      <c r="Q10" s="1"/>
      <c r="R10" s="1"/>
      <c r="S10" s="1"/>
      <c r="T10" s="1"/>
      <c r="U10" s="1"/>
      <c r="V10" s="1"/>
      <c r="W10" s="1"/>
      <c r="X10" s="1"/>
      <c r="Y10" s="1"/>
      <c r="Z10" s="1"/>
      <c r="AA10" s="1"/>
      <c r="AB10" s="2"/>
      <c r="AC10" s="4"/>
      <c r="AD10" s="4"/>
    </row>
    <row r="11" customFormat="false" ht="14.25" hidden="false" customHeight="false" outlineLevel="0" collapsed="false">
      <c r="B11" s="15" t="str">
        <f aca="false">_xlfn.CONCAT("Maximum ",SupplyVoltageName," voltage")</f>
        <v>Maximum PVDD voltage</v>
      </c>
      <c r="C11" s="13" t="n">
        <v>8.4</v>
      </c>
      <c r="D11" s="16" t="s">
        <v>6</v>
      </c>
      <c r="E11" s="4" t="str">
        <f aca="false">IF(OR(MaximumVoltage&lt;MinimumDeviceVoltage,MaximumVoltage&gt;MaximumDeviceVoltage),"supply voltage outside of device recommended operating region","")</f>
        <v/>
      </c>
      <c r="F11" s="1"/>
      <c r="G11" s="1"/>
      <c r="H11" s="1"/>
      <c r="I11" s="1"/>
      <c r="J11" s="1"/>
      <c r="K11" s="1"/>
      <c r="L11" s="1"/>
      <c r="M11" s="1"/>
      <c r="N11" s="1"/>
      <c r="O11" s="1"/>
      <c r="P11" s="1"/>
      <c r="Q11" s="1"/>
      <c r="R11" s="1"/>
      <c r="S11" s="1"/>
      <c r="T11" s="1"/>
      <c r="U11" s="1"/>
      <c r="V11" s="1"/>
      <c r="W11" s="1"/>
      <c r="X11" s="1"/>
      <c r="Y11" s="1"/>
      <c r="Z11" s="1"/>
      <c r="AA11" s="1"/>
      <c r="AB11" s="2"/>
      <c r="AC11" s="4"/>
      <c r="AD11" s="4"/>
    </row>
    <row r="12" customFormat="false" ht="15" hidden="false" customHeight="true" outlineLevel="0" collapsed="false">
      <c r="B12" s="15" t="s">
        <v>7</v>
      </c>
      <c r="C12" s="13" t="n">
        <v>47</v>
      </c>
      <c r="D12" s="16" t="s">
        <v>8</v>
      </c>
      <c r="E12" s="4"/>
      <c r="F12" s="1"/>
      <c r="G12" s="1"/>
      <c r="H12" s="1"/>
      <c r="I12" s="1"/>
      <c r="J12" s="1"/>
      <c r="K12" s="1"/>
      <c r="L12" s="1"/>
      <c r="M12" s="1"/>
      <c r="N12" s="1"/>
      <c r="O12" s="1"/>
      <c r="P12" s="1"/>
      <c r="Q12" s="1"/>
      <c r="R12" s="1"/>
      <c r="S12" s="1"/>
      <c r="T12" s="1"/>
      <c r="U12" s="1"/>
      <c r="V12" s="1"/>
      <c r="W12" s="1"/>
      <c r="X12" s="1"/>
      <c r="Y12" s="1"/>
      <c r="Z12" s="1"/>
      <c r="AA12" s="1"/>
      <c r="AB12" s="2"/>
      <c r="AC12" s="4"/>
      <c r="AD12" s="4"/>
    </row>
    <row r="13" customFormat="false" ht="14.25" hidden="false" customHeight="false" outlineLevel="0" collapsed="false">
      <c r="B13" s="15" t="s">
        <v>9</v>
      </c>
      <c r="C13" s="13" t="n">
        <v>0</v>
      </c>
      <c r="D13" s="16" t="s">
        <v>10</v>
      </c>
      <c r="E13" s="4"/>
      <c r="F13" s="17" t="s">
        <v>11</v>
      </c>
      <c r="G13" s="17"/>
      <c r="H13" s="17"/>
      <c r="I13" s="17"/>
      <c r="J13" s="17"/>
      <c r="K13" s="17"/>
      <c r="L13" s="17"/>
      <c r="M13" s="17"/>
      <c r="N13" s="17"/>
      <c r="O13" s="17"/>
      <c r="P13" s="18"/>
      <c r="Q13" s="18"/>
      <c r="R13" s="18"/>
      <c r="S13" s="18"/>
      <c r="T13" s="18"/>
      <c r="U13" s="18"/>
      <c r="V13" s="18"/>
      <c r="W13" s="18"/>
      <c r="X13" s="18"/>
      <c r="Y13" s="18"/>
      <c r="Z13" s="18"/>
      <c r="AA13" s="18"/>
      <c r="AB13" s="19"/>
      <c r="AC13" s="4"/>
      <c r="AD13" s="4"/>
    </row>
    <row r="14" customFormat="false" ht="14.25" hidden="false" customHeight="true" outlineLevel="0" collapsed="false">
      <c r="B14" s="15" t="s">
        <v>12</v>
      </c>
      <c r="C14" s="13" t="n">
        <v>0</v>
      </c>
      <c r="D14" s="16" t="s">
        <v>10</v>
      </c>
      <c r="E14" s="4"/>
      <c r="F14" s="20" t="s">
        <v>2</v>
      </c>
      <c r="G14" s="21" t="s">
        <v>13</v>
      </c>
      <c r="H14" s="22"/>
      <c r="I14" s="21" t="s">
        <v>14</v>
      </c>
      <c r="J14" s="22"/>
      <c r="K14" s="21" t="s">
        <v>15</v>
      </c>
      <c r="L14" s="22"/>
      <c r="M14" s="23" t="s">
        <v>16</v>
      </c>
      <c r="N14" s="24" t="s">
        <v>17</v>
      </c>
      <c r="O14" s="24"/>
      <c r="P14" s="25"/>
      <c r="Q14" s="4"/>
      <c r="R14" s="4"/>
    </row>
    <row r="15" customFormat="false" ht="15" hidden="false" customHeight="true" outlineLevel="0" collapsed="false">
      <c r="B15" s="5" t="s">
        <v>18</v>
      </c>
      <c r="C15" s="26" t="s">
        <v>19</v>
      </c>
      <c r="D15" s="7"/>
      <c r="E15" s="4"/>
      <c r="F15" s="20"/>
      <c r="G15" s="21"/>
      <c r="H15" s="22"/>
      <c r="I15" s="21"/>
      <c r="J15" s="22"/>
      <c r="K15" s="21"/>
      <c r="L15" s="22"/>
      <c r="M15" s="23"/>
      <c r="N15" s="24"/>
      <c r="O15" s="24"/>
      <c r="P15" s="25"/>
      <c r="Q15" s="4"/>
      <c r="R15" s="4"/>
    </row>
    <row r="16" customFormat="false" ht="20.25" hidden="false" customHeight="true" outlineLevel="0" collapsed="false">
      <c r="B16" s="27"/>
      <c r="C16" s="28"/>
      <c r="D16" s="29"/>
      <c r="E16" s="4"/>
      <c r="F16" s="20"/>
      <c r="G16" s="21"/>
      <c r="H16" s="22"/>
      <c r="I16" s="21"/>
      <c r="J16" s="22"/>
      <c r="K16" s="21"/>
      <c r="L16" s="22"/>
      <c r="M16" s="23"/>
      <c r="N16" s="24"/>
      <c r="O16" s="24"/>
      <c r="P16" s="25"/>
      <c r="Q16" s="30" t="s">
        <v>18</v>
      </c>
      <c r="R16" s="31" t="s">
        <v>20</v>
      </c>
    </row>
    <row r="17" customFormat="false" ht="20.25" hidden="false" customHeight="true" outlineLevel="0" collapsed="false">
      <c r="B17" s="27"/>
      <c r="C17" s="28"/>
      <c r="D17" s="29"/>
      <c r="E17" s="4"/>
      <c r="F17" s="32" t="s">
        <v>21</v>
      </c>
      <c r="G17" s="33" t="n">
        <v>20</v>
      </c>
      <c r="H17" s="32" t="s">
        <v>6</v>
      </c>
      <c r="I17" s="34" t="n">
        <v>4.8</v>
      </c>
      <c r="J17" s="32" t="s">
        <v>6</v>
      </c>
      <c r="K17" s="35"/>
      <c r="L17" s="35"/>
      <c r="M17" s="32" t="s">
        <v>22</v>
      </c>
      <c r="N17" s="34" t="n">
        <v>1.5</v>
      </c>
      <c r="O17" s="32" t="s">
        <v>23</v>
      </c>
      <c r="P17" s="25"/>
      <c r="Q17" s="36"/>
      <c r="R17" s="37"/>
    </row>
    <row r="18" customFormat="false" ht="28.35" hidden="false" customHeight="false" outlineLevel="0" collapsed="false">
      <c r="B18" s="38" t="str">
        <f aca="false">_xlfn.CONCAT("Low side + High side combined total average gate current with ", MinimumVoltage, "V ", SupplyVoltageName," voltage")</f>
        <v>Low side + High side combined total average gate current with 5V PVDD voltage</v>
      </c>
      <c r="C18" s="39" t="n">
        <f aca="true">VLOOKUP(MinimumVoltage,Igate_range,3,TRUE())</f>
        <v>10</v>
      </c>
      <c r="D18" s="40" t="s">
        <v>23</v>
      </c>
      <c r="E18" s="4"/>
      <c r="F18" s="32" t="s">
        <v>24</v>
      </c>
      <c r="G18" s="33" t="n">
        <v>20</v>
      </c>
      <c r="H18" s="32" t="s">
        <v>6</v>
      </c>
      <c r="I18" s="34" t="n">
        <v>4.8</v>
      </c>
      <c r="J18" s="32" t="s">
        <v>6</v>
      </c>
      <c r="K18" s="34" t="n">
        <v>100</v>
      </c>
      <c r="L18" s="41" t="s">
        <v>23</v>
      </c>
      <c r="M18" s="32" t="s">
        <v>22</v>
      </c>
      <c r="N18" s="34" t="n">
        <v>1.5</v>
      </c>
      <c r="O18" s="32" t="s">
        <v>23</v>
      </c>
      <c r="P18" s="25"/>
      <c r="Q18" s="36"/>
      <c r="R18" s="37"/>
    </row>
    <row r="19" customFormat="false" ht="30" hidden="false" customHeight="true" outlineLevel="0" collapsed="false">
      <c r="B19" s="42" t="str">
        <f aca="false">_xlfn.CONCAT("Max MOSFET Qg per gate output at ",MinimumVoltage,"V ",SupplyVoltageName," voltage")</f>
        <v>Max MOSFET Qg per gate output at 5V PVDD voltage</v>
      </c>
      <c r="C19" s="43" t="n">
        <f aca="true">((AVG_Gate_Current_minimum_voltage - GateResistorCurrentMinimum*(Num_FETs_switching/2))*10^6/(Num_FETs_switching*PWM_Frequency))
- (CgdChargeMinimum + CgsChargeMinimum)</f>
        <v>50.7683215130024</v>
      </c>
      <c r="D19" s="44" t="s">
        <v>25</v>
      </c>
      <c r="E19" s="4"/>
      <c r="F19" s="45" t="s">
        <v>26</v>
      </c>
      <c r="G19" s="46" t="n">
        <v>60</v>
      </c>
      <c r="H19" s="46" t="s">
        <v>6</v>
      </c>
      <c r="I19" s="46" t="n">
        <v>6</v>
      </c>
      <c r="J19" s="46" t="s">
        <v>6</v>
      </c>
      <c r="K19" s="46"/>
      <c r="L19" s="47"/>
      <c r="M19" s="47" t="s">
        <v>27</v>
      </c>
      <c r="N19" s="47"/>
      <c r="O19" s="47"/>
      <c r="P19" s="48"/>
      <c r="Q19" s="49" t="s">
        <v>28</v>
      </c>
      <c r="R19" s="50" t="n">
        <v>2</v>
      </c>
    </row>
    <row r="20" customFormat="false" ht="28.35" hidden="false" customHeight="false" outlineLevel="0" collapsed="false">
      <c r="B20" s="51" t="str">
        <f aca="false">_xlfn.CONCAT("Low side + High side combined total average gate current with ", NominalVoltage, "V ", SupplyVoltageName," voltage")</f>
        <v>Low side + High side combined total average gate current with 7.2V PVDD voltage</v>
      </c>
      <c r="C20" s="52" t="n">
        <f aca="true">VLOOKUP(NominalVoltage,Igate_range,3,TRUE())</f>
        <v>10</v>
      </c>
      <c r="D20" s="53" t="s">
        <v>23</v>
      </c>
      <c r="E20" s="4"/>
      <c r="F20" s="54" t="s">
        <v>29</v>
      </c>
      <c r="G20" s="55" t="n">
        <v>60</v>
      </c>
      <c r="H20" s="55" t="s">
        <v>6</v>
      </c>
      <c r="I20" s="55" t="n">
        <v>6</v>
      </c>
      <c r="J20" s="56" t="s">
        <v>6</v>
      </c>
      <c r="K20" s="55"/>
      <c r="L20" s="57"/>
      <c r="M20" s="58" t="s">
        <v>27</v>
      </c>
      <c r="N20" s="57"/>
      <c r="O20" s="57"/>
      <c r="P20" s="59"/>
      <c r="Q20" s="60" t="s">
        <v>30</v>
      </c>
      <c r="R20" s="53" t="n">
        <v>6</v>
      </c>
    </row>
    <row r="21" customFormat="false" ht="14.25" hidden="false" customHeight="false" outlineLevel="0" collapsed="false">
      <c r="B21" s="42" t="str">
        <f aca="false">_xlfn.CONCAT("Max MOSFET Qg per gate output at ",NominalVoltage,"V ",SupplyVoltageName," voltage")</f>
        <v>Max MOSFET Qg per gate output at 7.2V PVDD voltage</v>
      </c>
      <c r="C21" s="43" t="n">
        <f aca="true">((AVG_Gate_Current_nominal_voltage - GateResistorCurrentNominal*(Num_FETs_switching/2))*10^6/(Num_FETs_switching*PWM_Frequency))
- (CgdChargeNominal + CgsChargeNominal)</f>
        <v>50.4137115839244</v>
      </c>
      <c r="D21" s="44" t="s">
        <v>25</v>
      </c>
      <c r="E21" s="4"/>
      <c r="F21" s="61" t="s">
        <v>31</v>
      </c>
      <c r="G21" s="47" t="n">
        <v>60</v>
      </c>
      <c r="H21" s="47" t="s">
        <v>6</v>
      </c>
      <c r="I21" s="47" t="n">
        <v>4.5</v>
      </c>
      <c r="J21" s="62" t="s">
        <v>6</v>
      </c>
      <c r="K21" s="47"/>
      <c r="L21" s="46"/>
      <c r="M21" s="63" t="s">
        <v>32</v>
      </c>
      <c r="N21" s="46"/>
      <c r="O21" s="46"/>
      <c r="P21" s="59"/>
      <c r="Q21" s="64" t="s">
        <v>19</v>
      </c>
      <c r="R21" s="65" t="n">
        <v>6</v>
      </c>
    </row>
    <row r="22" customFormat="false" ht="28.35" hidden="false" customHeight="true" outlineLevel="0" collapsed="false">
      <c r="B22" s="51" t="str">
        <f aca="false">_xlfn.CONCAT("Low side + High side combined total average gate current",IF(isExternalGVDD,"",_xlfn.CONCAT( " with ", MaximumVoltage, "V ", SupplyVoltageName," voltage")))</f>
        <v>Low side + High side combined total average gate current with 8.4V PVDD voltage</v>
      </c>
      <c r="C22" s="52" t="n">
        <f aca="true">IF(isExternalGVDD,GVDDAverageGateCurrent,VLOOKUP(MaximumVoltage,Igate_range,3,TRUE()))</f>
        <v>30</v>
      </c>
      <c r="D22" s="53" t="s">
        <v>23</v>
      </c>
      <c r="E22" s="4"/>
      <c r="F22" s="54" t="s">
        <v>3</v>
      </c>
      <c r="G22" s="55" t="n">
        <v>60</v>
      </c>
      <c r="H22" s="55" t="s">
        <v>6</v>
      </c>
      <c r="I22" s="55" t="n">
        <v>4.5</v>
      </c>
      <c r="J22" s="56" t="s">
        <v>6</v>
      </c>
      <c r="K22" s="55"/>
      <c r="L22" s="57"/>
      <c r="M22" s="58" t="s">
        <v>32</v>
      </c>
      <c r="N22" s="57"/>
      <c r="O22" s="57"/>
      <c r="P22" s="59"/>
      <c r="Q22" s="4"/>
      <c r="R22" s="4"/>
      <c r="AE22" s="66" t="s">
        <v>33</v>
      </c>
      <c r="AF22" s="66"/>
      <c r="AG22" s="66"/>
      <c r="AH22" s="66"/>
      <c r="AI22" s="66"/>
      <c r="AJ22" s="66"/>
    </row>
    <row r="23" customFormat="false" ht="14.25" hidden="false" customHeight="false" outlineLevel="0" collapsed="false">
      <c r="B23" s="42" t="str">
        <f aca="false">_xlfn.CONCAT("Max MOSFET Qg per gate output", IF(isExternalGVDD,"",_xlfn.CONCAT( " at ",MaximumVoltage,"V ",SupplyVoltageName," voltage")))</f>
        <v>Max MOSFET Qg per gate output at 8.4V PVDD voltage</v>
      </c>
      <c r="C23" s="43" t="n">
        <f aca="true">((AVG_Gate_Current_maximum_voltage - GateResistorCurrentMaximum*(Num_FETs_switching/2))*10^6/(Num_FETs_switching*PWM_Frequency))
- (CgdChargeMaximum + CgsChargeMaximum)</f>
        <v>161.170212765957</v>
      </c>
      <c r="D23" s="44" t="s">
        <v>25</v>
      </c>
      <c r="E23" s="4"/>
      <c r="F23" s="67" t="s">
        <v>34</v>
      </c>
      <c r="G23" s="46" t="n">
        <v>60</v>
      </c>
      <c r="H23" s="46" t="s">
        <v>6</v>
      </c>
      <c r="I23" s="46" t="n">
        <v>5.5</v>
      </c>
      <c r="J23" s="63" t="s">
        <v>6</v>
      </c>
      <c r="K23" s="46"/>
      <c r="L23" s="46"/>
      <c r="M23" s="63" t="s">
        <v>27</v>
      </c>
      <c r="N23" s="46"/>
      <c r="O23" s="46"/>
      <c r="P23" s="59"/>
      <c r="Q23" s="4"/>
      <c r="R23" s="4"/>
      <c r="AE23" s="66"/>
      <c r="AF23" s="66"/>
      <c r="AG23" s="66"/>
      <c r="AH23" s="66"/>
      <c r="AI23" s="66"/>
      <c r="AJ23" s="66"/>
    </row>
    <row r="24" customFormat="false" ht="14.25" hidden="false" customHeight="false" outlineLevel="0" collapsed="false">
      <c r="C24" s="4"/>
      <c r="D24" s="4"/>
      <c r="E24" s="4"/>
      <c r="F24" s="68" t="s">
        <v>35</v>
      </c>
      <c r="G24" s="69" t="n">
        <v>75</v>
      </c>
      <c r="H24" s="69" t="s">
        <v>6</v>
      </c>
      <c r="I24" s="69" t="n">
        <v>9</v>
      </c>
      <c r="J24" s="70" t="s">
        <v>6</v>
      </c>
      <c r="K24" s="69"/>
      <c r="L24" s="69"/>
      <c r="M24" s="70" t="s">
        <v>27</v>
      </c>
      <c r="N24" s="57"/>
      <c r="O24" s="57"/>
      <c r="P24" s="59"/>
      <c r="Q24" s="4"/>
      <c r="R24" s="4"/>
      <c r="AE24" s="66"/>
      <c r="AF24" s="66"/>
      <c r="AG24" s="66"/>
      <c r="AH24" s="66"/>
      <c r="AI24" s="66"/>
      <c r="AJ24" s="66"/>
    </row>
    <row r="25" customFormat="false" ht="14.25" hidden="false" customHeight="false" outlineLevel="0" collapsed="false">
      <c r="E25" s="4"/>
      <c r="F25" s="68" t="s">
        <v>36</v>
      </c>
      <c r="G25" s="69" t="n">
        <v>75</v>
      </c>
      <c r="H25" s="69" t="s">
        <v>6</v>
      </c>
      <c r="I25" s="69" t="n">
        <v>9</v>
      </c>
      <c r="J25" s="70" t="s">
        <v>6</v>
      </c>
      <c r="K25" s="69"/>
      <c r="L25" s="69"/>
      <c r="M25" s="70" t="s">
        <v>27</v>
      </c>
      <c r="N25" s="57"/>
      <c r="O25" s="57"/>
      <c r="P25" s="4"/>
      <c r="Q25" s="4"/>
      <c r="R25" s="4"/>
      <c r="S25" s="4"/>
      <c r="T25" s="4"/>
      <c r="U25" s="4"/>
      <c r="V25" s="4"/>
      <c r="W25" s="4"/>
      <c r="X25" s="4"/>
      <c r="Y25" s="4"/>
      <c r="Z25" s="4"/>
      <c r="AA25" s="4"/>
      <c r="AB25" s="4"/>
      <c r="AC25" s="4"/>
      <c r="AD25" s="4"/>
      <c r="AE25" s="66"/>
      <c r="AF25" s="66"/>
      <c r="AG25" s="66"/>
      <c r="AH25" s="66"/>
      <c r="AI25" s="66"/>
      <c r="AJ25" s="66"/>
    </row>
    <row r="26" customFormat="false" ht="14.25" hidden="false" customHeight="false" outlineLevel="0" collapsed="false">
      <c r="F26" s="71" t="s">
        <v>37</v>
      </c>
      <c r="G26" s="72" t="n">
        <v>36</v>
      </c>
      <c r="H26" s="72" t="s">
        <v>6</v>
      </c>
      <c r="I26" s="72" t="n">
        <v>4.5</v>
      </c>
      <c r="J26" s="73" t="s">
        <v>6</v>
      </c>
      <c r="K26" s="74" t="s">
        <v>38</v>
      </c>
      <c r="L26" s="74" t="s">
        <v>38</v>
      </c>
      <c r="M26" s="73" t="s">
        <v>27</v>
      </c>
      <c r="N26" s="4"/>
      <c r="O26" s="4"/>
      <c r="AE26" s="66"/>
      <c r="AF26" s="66"/>
      <c r="AG26" s="66"/>
      <c r="AH26" s="66"/>
      <c r="AI26" s="66"/>
      <c r="AJ26" s="66"/>
    </row>
    <row r="27" customFormat="false" ht="15" hidden="false" customHeight="true" outlineLevel="0" collapsed="false">
      <c r="F27" s="75"/>
      <c r="AE27" s="66"/>
      <c r="AF27" s="66"/>
      <c r="AG27" s="66"/>
      <c r="AH27" s="66"/>
      <c r="AI27" s="66"/>
      <c r="AJ27" s="66"/>
    </row>
    <row r="28" customFormat="false" ht="14.25" hidden="false" customHeight="false" outlineLevel="0" collapsed="false">
      <c r="F28" s="75"/>
      <c r="AE28" s="66"/>
      <c r="AF28" s="66"/>
      <c r="AG28" s="66"/>
      <c r="AH28" s="66"/>
      <c r="AI28" s="66"/>
      <c r="AJ28" s="66"/>
    </row>
    <row r="29" customFormat="false" ht="14.25" hidden="false" customHeight="false" outlineLevel="0" collapsed="false">
      <c r="F29" s="75"/>
    </row>
    <row r="30" customFormat="false" ht="17.35" hidden="false" customHeight="false" outlineLevel="0" collapsed="false">
      <c r="F30" s="75"/>
      <c r="G30" s="76" t="s">
        <v>39</v>
      </c>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row>
    <row r="31" customFormat="false" ht="15" hidden="false" customHeight="true" outlineLevel="0" collapsed="false">
      <c r="F31" s="75"/>
      <c r="G31" s="77" t="s">
        <v>40</v>
      </c>
      <c r="H31" s="77"/>
      <c r="I31" s="77"/>
      <c r="J31" s="77"/>
      <c r="K31" s="78" t="s">
        <v>26</v>
      </c>
      <c r="L31" s="78"/>
      <c r="M31" s="78"/>
      <c r="N31" s="78"/>
      <c r="O31" s="77" t="s">
        <v>29</v>
      </c>
      <c r="P31" s="77"/>
      <c r="Q31" s="77"/>
      <c r="R31" s="77"/>
      <c r="S31" s="77" t="s">
        <v>31</v>
      </c>
      <c r="T31" s="77"/>
      <c r="U31" s="77"/>
      <c r="V31" s="77"/>
      <c r="W31" s="79" t="s">
        <v>3</v>
      </c>
      <c r="X31" s="79"/>
      <c r="Y31" s="79"/>
      <c r="Z31" s="79"/>
      <c r="AA31" s="80" t="s">
        <v>34</v>
      </c>
      <c r="AB31" s="80"/>
      <c r="AC31" s="80"/>
      <c r="AD31" s="80"/>
      <c r="AE31" s="80" t="s">
        <v>41</v>
      </c>
      <c r="AF31" s="80"/>
      <c r="AG31" s="80"/>
      <c r="AH31" s="80"/>
      <c r="AI31" s="80" t="s">
        <v>37</v>
      </c>
      <c r="AJ31" s="80"/>
      <c r="AK31" s="80"/>
      <c r="AL31" s="80"/>
    </row>
    <row r="32" customFormat="false" ht="15" hidden="false" customHeight="true" outlineLevel="0" collapsed="false">
      <c r="F32" s="75"/>
      <c r="G32" s="81" t="s">
        <v>42</v>
      </c>
      <c r="H32" s="81"/>
      <c r="I32" s="81" t="s">
        <v>39</v>
      </c>
      <c r="J32" s="81"/>
      <c r="K32" s="81" t="s">
        <v>42</v>
      </c>
      <c r="L32" s="81"/>
      <c r="M32" s="81" t="s">
        <v>39</v>
      </c>
      <c r="N32" s="81"/>
      <c r="O32" s="81" t="s">
        <v>42</v>
      </c>
      <c r="P32" s="81"/>
      <c r="Q32" s="81" t="s">
        <v>39</v>
      </c>
      <c r="R32" s="81"/>
      <c r="S32" s="81" t="s">
        <v>42</v>
      </c>
      <c r="T32" s="81"/>
      <c r="U32" s="81" t="s">
        <v>39</v>
      </c>
      <c r="V32" s="81"/>
      <c r="W32" s="81" t="s">
        <v>42</v>
      </c>
      <c r="X32" s="81"/>
      <c r="Y32" s="81" t="s">
        <v>39</v>
      </c>
      <c r="Z32" s="81"/>
      <c r="AA32" s="81" t="s">
        <v>42</v>
      </c>
      <c r="AB32" s="81"/>
      <c r="AC32" s="81" t="s">
        <v>39</v>
      </c>
      <c r="AD32" s="81"/>
      <c r="AE32" s="81" t="s">
        <v>42</v>
      </c>
      <c r="AF32" s="81"/>
      <c r="AG32" s="81" t="s">
        <v>39</v>
      </c>
      <c r="AH32" s="81"/>
      <c r="AI32" s="81" t="s">
        <v>42</v>
      </c>
      <c r="AJ32" s="81"/>
      <c r="AK32" s="81" t="s">
        <v>39</v>
      </c>
      <c r="AL32" s="81"/>
    </row>
    <row r="33" customFormat="false" ht="14.25" hidden="false" customHeight="false" outlineLevel="0" collapsed="false">
      <c r="F33" s="25"/>
      <c r="G33" s="82"/>
      <c r="H33" s="83"/>
      <c r="I33" s="83"/>
      <c r="J33" s="84"/>
      <c r="K33" s="85" t="n">
        <v>6</v>
      </c>
      <c r="L33" s="86" t="s">
        <v>6</v>
      </c>
      <c r="M33" s="87" t="n">
        <v>20</v>
      </c>
      <c r="N33" s="88" t="s">
        <v>23</v>
      </c>
      <c r="O33" s="85" t="n">
        <v>6</v>
      </c>
      <c r="P33" s="86" t="s">
        <v>6</v>
      </c>
      <c r="Q33" s="87" t="n">
        <v>20</v>
      </c>
      <c r="R33" s="88" t="s">
        <v>23</v>
      </c>
      <c r="S33" s="89" t="n">
        <v>4.5</v>
      </c>
      <c r="T33" s="90" t="s">
        <v>6</v>
      </c>
      <c r="U33" s="91" t="n">
        <v>10</v>
      </c>
      <c r="V33" s="92" t="s">
        <v>23</v>
      </c>
      <c r="W33" s="93" t="n">
        <v>4.5</v>
      </c>
      <c r="X33" s="90" t="s">
        <v>6</v>
      </c>
      <c r="Y33" s="91" t="n">
        <v>10</v>
      </c>
      <c r="Z33" s="94" t="s">
        <v>23</v>
      </c>
      <c r="AA33" s="95" t="n">
        <v>5.5</v>
      </c>
      <c r="AB33" s="96" t="s">
        <v>6</v>
      </c>
      <c r="AC33" s="96" t="n">
        <v>10</v>
      </c>
      <c r="AD33" s="97" t="s">
        <v>23</v>
      </c>
      <c r="AE33" s="95" t="n">
        <v>9</v>
      </c>
      <c r="AF33" s="96" t="s">
        <v>6</v>
      </c>
      <c r="AG33" s="96" t="n">
        <v>20</v>
      </c>
      <c r="AH33" s="94" t="s">
        <v>23</v>
      </c>
      <c r="AI33" s="95" t="n">
        <v>4.5</v>
      </c>
      <c r="AJ33" s="96" t="s">
        <v>6</v>
      </c>
      <c r="AK33" s="96" t="n">
        <v>20</v>
      </c>
      <c r="AL33" s="94" t="s">
        <v>23</v>
      </c>
    </row>
    <row r="34" customFormat="false" ht="14.25" hidden="false" customHeight="false" outlineLevel="0" collapsed="false">
      <c r="F34" s="59"/>
      <c r="G34" s="45"/>
      <c r="H34" s="98"/>
      <c r="I34" s="98"/>
      <c r="J34" s="99"/>
      <c r="K34" s="45" t="n">
        <v>8</v>
      </c>
      <c r="L34" s="98" t="s">
        <v>6</v>
      </c>
      <c r="M34" s="98" t="n">
        <v>30</v>
      </c>
      <c r="N34" s="100" t="s">
        <v>23</v>
      </c>
      <c r="O34" s="45" t="n">
        <v>8</v>
      </c>
      <c r="P34" s="98" t="s">
        <v>6</v>
      </c>
      <c r="Q34" s="98" t="n">
        <v>30</v>
      </c>
      <c r="R34" s="101" t="s">
        <v>23</v>
      </c>
      <c r="S34" s="102" t="n">
        <v>6.75</v>
      </c>
      <c r="T34" s="47" t="s">
        <v>6</v>
      </c>
      <c r="U34" s="47" t="n">
        <v>10</v>
      </c>
      <c r="V34" s="62" t="s">
        <v>23</v>
      </c>
      <c r="W34" s="67" t="n">
        <v>6.75</v>
      </c>
      <c r="X34" s="47" t="s">
        <v>6</v>
      </c>
      <c r="Y34" s="47" t="n">
        <v>10</v>
      </c>
      <c r="Z34" s="103" t="s">
        <v>23</v>
      </c>
      <c r="AA34" s="61" t="n">
        <v>8</v>
      </c>
      <c r="AB34" s="47" t="s">
        <v>6</v>
      </c>
      <c r="AC34" s="47" t="n">
        <v>30</v>
      </c>
      <c r="AD34" s="100" t="s">
        <v>23</v>
      </c>
      <c r="AE34" s="61" t="n">
        <v>10</v>
      </c>
      <c r="AF34" s="47" t="s">
        <v>6</v>
      </c>
      <c r="AG34" s="47" t="n">
        <v>30</v>
      </c>
      <c r="AH34" s="103" t="s">
        <v>23</v>
      </c>
      <c r="AI34" s="61" t="n">
        <v>5</v>
      </c>
      <c r="AJ34" s="47" t="s">
        <v>6</v>
      </c>
      <c r="AK34" s="47" t="n">
        <v>20</v>
      </c>
      <c r="AL34" s="103" t="s">
        <v>23</v>
      </c>
    </row>
    <row r="35" customFormat="false" ht="14.25" hidden="false" customHeight="false" outlineLevel="0" collapsed="false">
      <c r="F35" s="48"/>
      <c r="G35" s="54"/>
      <c r="H35" s="55"/>
      <c r="I35" s="55"/>
      <c r="J35" s="104"/>
      <c r="K35" s="54" t="n">
        <v>10</v>
      </c>
      <c r="L35" s="55" t="s">
        <v>6</v>
      </c>
      <c r="M35" s="55" t="n">
        <v>40</v>
      </c>
      <c r="N35" s="105" t="s">
        <v>23</v>
      </c>
      <c r="O35" s="54" t="n">
        <v>10</v>
      </c>
      <c r="P35" s="55" t="s">
        <v>6</v>
      </c>
      <c r="Q35" s="55" t="n">
        <v>40</v>
      </c>
      <c r="R35" s="106" t="s">
        <v>23</v>
      </c>
      <c r="S35" s="107" t="n">
        <v>8</v>
      </c>
      <c r="T35" s="57" t="s">
        <v>6</v>
      </c>
      <c r="U35" s="57" t="n">
        <v>30</v>
      </c>
      <c r="V35" s="56" t="s">
        <v>23</v>
      </c>
      <c r="W35" s="54" t="n">
        <v>8</v>
      </c>
      <c r="X35" s="57" t="s">
        <v>6</v>
      </c>
      <c r="Y35" s="57" t="n">
        <v>30</v>
      </c>
      <c r="Z35" s="104" t="s">
        <v>23</v>
      </c>
      <c r="AA35" s="108" t="n">
        <v>10</v>
      </c>
      <c r="AB35" s="57" t="s">
        <v>6</v>
      </c>
      <c r="AC35" s="57" t="n">
        <v>40</v>
      </c>
      <c r="AD35" s="105" t="s">
        <v>23</v>
      </c>
      <c r="AE35" s="54" t="n">
        <v>12</v>
      </c>
      <c r="AF35" s="55" t="s">
        <v>6</v>
      </c>
      <c r="AG35" s="55" t="n">
        <v>40</v>
      </c>
      <c r="AH35" s="104" t="s">
        <v>23</v>
      </c>
      <c r="AI35" s="54" t="n">
        <v>6.5</v>
      </c>
      <c r="AJ35" s="55" t="s">
        <v>6</v>
      </c>
      <c r="AK35" s="55" t="n">
        <v>20</v>
      </c>
      <c r="AL35" s="104" t="s">
        <v>23</v>
      </c>
    </row>
    <row r="36" customFormat="false" ht="15" hidden="false" customHeight="false" outlineLevel="0" collapsed="false">
      <c r="F36" s="48"/>
      <c r="G36" s="109"/>
      <c r="H36" s="110"/>
      <c r="I36" s="110"/>
      <c r="J36" s="111"/>
      <c r="K36" s="109" t="n">
        <v>13</v>
      </c>
      <c r="L36" s="110" t="s">
        <v>6</v>
      </c>
      <c r="M36" s="110" t="n">
        <v>50</v>
      </c>
      <c r="N36" s="112" t="s">
        <v>23</v>
      </c>
      <c r="O36" s="109" t="n">
        <v>13</v>
      </c>
      <c r="P36" s="110" t="s">
        <v>6</v>
      </c>
      <c r="Q36" s="110" t="n">
        <v>50</v>
      </c>
      <c r="R36" s="113" t="s">
        <v>23</v>
      </c>
      <c r="S36" s="114" t="n">
        <v>22</v>
      </c>
      <c r="T36" s="46" t="s">
        <v>6</v>
      </c>
      <c r="U36" s="46" t="n">
        <v>30</v>
      </c>
      <c r="V36" s="62" t="s">
        <v>23</v>
      </c>
      <c r="W36" s="61" t="n">
        <v>22</v>
      </c>
      <c r="X36" s="46" t="s">
        <v>6</v>
      </c>
      <c r="Y36" s="46" t="n">
        <v>30</v>
      </c>
      <c r="Z36" s="103" t="s">
        <v>23</v>
      </c>
      <c r="AA36" s="115" t="n">
        <v>13</v>
      </c>
      <c r="AB36" s="116" t="s">
        <v>6</v>
      </c>
      <c r="AC36" s="117" t="n">
        <v>50</v>
      </c>
      <c r="AD36" s="112" t="s">
        <v>23</v>
      </c>
      <c r="AE36" s="109" t="n">
        <v>15</v>
      </c>
      <c r="AF36" s="110" t="s">
        <v>6</v>
      </c>
      <c r="AG36" s="110" t="n">
        <v>50</v>
      </c>
      <c r="AH36" s="111" t="s">
        <v>23</v>
      </c>
      <c r="AI36" s="109" t="n">
        <v>7.2</v>
      </c>
      <c r="AJ36" s="110" t="s">
        <v>6</v>
      </c>
      <c r="AK36" s="110" t="n">
        <v>50</v>
      </c>
      <c r="AL36" s="111" t="s">
        <v>23</v>
      </c>
    </row>
    <row r="37" customFormat="false" ht="14.25" hidden="false" customHeight="false" outlineLevel="0" collapsed="false">
      <c r="F37" s="48"/>
      <c r="G37" s="48"/>
      <c r="H37" s="48"/>
      <c r="I37" s="48"/>
      <c r="J37" s="48"/>
      <c r="K37" s="48"/>
      <c r="L37" s="48"/>
      <c r="M37" s="48"/>
      <c r="N37" s="118"/>
      <c r="O37" s="48"/>
      <c r="P37" s="48"/>
      <c r="Q37" s="48"/>
      <c r="R37" s="48"/>
      <c r="S37" s="119" t="n">
        <v>40</v>
      </c>
      <c r="T37" s="69" t="s">
        <v>6</v>
      </c>
      <c r="U37" s="69" t="n">
        <v>10</v>
      </c>
      <c r="V37" s="120" t="s">
        <v>23</v>
      </c>
      <c r="W37" s="119" t="n">
        <v>40</v>
      </c>
      <c r="X37" s="69" t="s">
        <v>6</v>
      </c>
      <c r="Y37" s="69" t="n">
        <v>10</v>
      </c>
      <c r="Z37" s="121" t="s">
        <v>23</v>
      </c>
      <c r="AA37" s="48"/>
      <c r="AB37" s="48"/>
      <c r="AC37" s="48"/>
      <c r="AD37" s="48"/>
      <c r="AE37" s="48"/>
      <c r="AF37" s="48"/>
      <c r="AG37" s="48"/>
      <c r="AH37" s="48"/>
    </row>
    <row r="38" customFormat="false" ht="14.25" hidden="false" customHeight="true" outlineLevel="0" collapsed="false">
      <c r="F38" s="59"/>
      <c r="G38" s="80" t="s">
        <v>43</v>
      </c>
      <c r="H38" s="80"/>
      <c r="I38" s="80"/>
      <c r="J38" s="59"/>
      <c r="K38" s="122" t="s">
        <v>44</v>
      </c>
      <c r="L38" s="122"/>
      <c r="M38" s="122"/>
      <c r="N38" s="123" t="s">
        <v>45</v>
      </c>
      <c r="O38" s="123"/>
      <c r="P38" s="124" t="s">
        <v>46</v>
      </c>
      <c r="Q38" s="124"/>
      <c r="R38" s="59"/>
      <c r="S38" s="59"/>
      <c r="T38" s="59"/>
      <c r="U38" s="59"/>
      <c r="V38" s="59"/>
      <c r="W38" s="59"/>
      <c r="X38" s="59"/>
      <c r="Y38" s="59"/>
      <c r="Z38" s="59"/>
      <c r="AA38" s="59"/>
    </row>
    <row r="39" customFormat="false" ht="14.25" hidden="false" customHeight="true" outlineLevel="0" collapsed="false">
      <c r="F39" s="59"/>
      <c r="G39" s="125" t="str">
        <f aca="false">IF(C5="DRV8300Dx","DRV8300Dx",IF(C5="DRV8300Nx","DRV8300Nx","DRV8300"))</f>
        <v>DRV8300</v>
      </c>
      <c r="H39" s="126" t="s">
        <v>47</v>
      </c>
      <c r="I39" s="127" t="s">
        <v>48</v>
      </c>
      <c r="J39" s="59"/>
      <c r="K39" s="122"/>
      <c r="L39" s="122"/>
      <c r="M39" s="122"/>
      <c r="N39" s="123"/>
      <c r="O39" s="123"/>
      <c r="P39" s="124"/>
      <c r="Q39" s="124"/>
      <c r="R39" s="59"/>
      <c r="S39" s="59"/>
      <c r="T39" s="59"/>
      <c r="U39" s="59"/>
      <c r="V39" s="59"/>
      <c r="W39" s="59"/>
      <c r="X39" s="59"/>
      <c r="Y39" s="59"/>
      <c r="Z39" s="59"/>
      <c r="AA39" s="59"/>
    </row>
    <row r="40" customFormat="false" ht="14.25" hidden="false" customHeight="true" outlineLevel="0" collapsed="false">
      <c r="G40" s="128" t="s">
        <v>26</v>
      </c>
      <c r="H40" s="129" t="s">
        <v>49</v>
      </c>
      <c r="I40" s="130" t="s">
        <v>50</v>
      </c>
      <c r="K40" s="122"/>
      <c r="L40" s="122"/>
      <c r="M40" s="122"/>
      <c r="N40" s="123"/>
      <c r="O40" s="123"/>
      <c r="P40" s="124"/>
      <c r="Q40" s="124"/>
      <c r="AE40" s="131" t="s">
        <v>51</v>
      </c>
      <c r="AF40" s="131"/>
      <c r="AG40" s="131"/>
      <c r="AH40" s="131"/>
      <c r="AI40" s="131"/>
      <c r="AJ40" s="131"/>
    </row>
    <row r="41" customFormat="false" ht="15" hidden="false" customHeight="true" outlineLevel="0" collapsed="false">
      <c r="G41" s="132" t="s">
        <v>29</v>
      </c>
      <c r="H41" s="133" t="s">
        <v>52</v>
      </c>
      <c r="I41" s="134" t="s">
        <v>53</v>
      </c>
      <c r="K41" s="122"/>
      <c r="L41" s="122"/>
      <c r="M41" s="122"/>
      <c r="N41" s="135" t="s">
        <v>21</v>
      </c>
      <c r="O41" s="136" t="b">
        <f aca="false">TRUE()</f>
        <v>1</v>
      </c>
      <c r="P41" s="132" t="s">
        <v>21</v>
      </c>
      <c r="Q41" s="137" t="b">
        <f aca="false">TRUE()</f>
        <v>1</v>
      </c>
      <c r="R41" s="66" t="s">
        <v>54</v>
      </c>
      <c r="S41" s="66"/>
      <c r="T41" s="66"/>
      <c r="U41" s="66"/>
      <c r="V41" s="66"/>
      <c r="W41" s="66"/>
      <c r="AE41" s="131"/>
      <c r="AF41" s="131"/>
      <c r="AG41" s="131"/>
      <c r="AH41" s="131"/>
      <c r="AI41" s="131"/>
      <c r="AJ41" s="131"/>
    </row>
    <row r="42" customFormat="false" ht="14.25" hidden="false" customHeight="false" outlineLevel="0" collapsed="false">
      <c r="G42" s="128" t="s">
        <v>31</v>
      </c>
      <c r="H42" s="129" t="s">
        <v>55</v>
      </c>
      <c r="I42" s="130" t="s">
        <v>56</v>
      </c>
      <c r="K42" s="122"/>
      <c r="L42" s="122"/>
      <c r="M42" s="122"/>
      <c r="N42" s="48"/>
      <c r="O42" s="48"/>
      <c r="P42" s="138" t="s">
        <v>24</v>
      </c>
      <c r="Q42" s="139" t="b">
        <f aca="false">TRUE()</f>
        <v>1</v>
      </c>
      <c r="R42" s="66"/>
      <c r="S42" s="66"/>
      <c r="T42" s="66"/>
      <c r="U42" s="66"/>
      <c r="V42" s="66"/>
      <c r="W42" s="66"/>
      <c r="AE42" s="131"/>
      <c r="AF42" s="131"/>
      <c r="AG42" s="131"/>
      <c r="AH42" s="131"/>
      <c r="AI42" s="131"/>
      <c r="AJ42" s="131"/>
    </row>
    <row r="43" customFormat="false" ht="14.25" hidden="false" customHeight="true" outlineLevel="0" collapsed="false">
      <c r="G43" s="132" t="s">
        <v>3</v>
      </c>
      <c r="H43" s="133" t="s">
        <v>57</v>
      </c>
      <c r="I43" s="134" t="s">
        <v>58</v>
      </c>
      <c r="K43" s="122"/>
      <c r="L43" s="122"/>
      <c r="M43" s="122"/>
      <c r="R43" s="66"/>
      <c r="S43" s="66"/>
      <c r="T43" s="66"/>
      <c r="U43" s="66"/>
      <c r="V43" s="66"/>
      <c r="W43" s="66"/>
      <c r="AE43" s="131"/>
      <c r="AF43" s="131"/>
      <c r="AG43" s="131"/>
      <c r="AH43" s="131"/>
      <c r="AI43" s="131"/>
      <c r="AJ43" s="131"/>
    </row>
    <row r="44" customFormat="false" ht="14.25" hidden="false" customHeight="false" outlineLevel="0" collapsed="false">
      <c r="G44" s="128" t="s">
        <v>34</v>
      </c>
      <c r="H44" s="129" t="s">
        <v>59</v>
      </c>
      <c r="I44" s="130" t="s">
        <v>60</v>
      </c>
      <c r="K44" s="122"/>
      <c r="L44" s="122"/>
      <c r="M44" s="122"/>
      <c r="R44" s="66"/>
      <c r="S44" s="66"/>
      <c r="T44" s="66"/>
      <c r="U44" s="66"/>
      <c r="V44" s="66"/>
      <c r="W44" s="66"/>
      <c r="AE44" s="131"/>
      <c r="AF44" s="131"/>
      <c r="AG44" s="131"/>
      <c r="AH44" s="131"/>
      <c r="AI44" s="131"/>
      <c r="AJ44" s="131"/>
    </row>
    <row r="45" customFormat="false" ht="14.25" hidden="false" customHeight="false" outlineLevel="0" collapsed="false">
      <c r="G45" s="140" t="s">
        <v>35</v>
      </c>
      <c r="H45" s="135" t="s">
        <v>61</v>
      </c>
      <c r="I45" s="141" t="s">
        <v>62</v>
      </c>
      <c r="K45" s="122"/>
      <c r="L45" s="122"/>
      <c r="M45" s="122"/>
      <c r="R45" s="66"/>
      <c r="S45" s="66"/>
      <c r="T45" s="66"/>
      <c r="U45" s="66"/>
      <c r="V45" s="66"/>
      <c r="W45" s="66"/>
      <c r="AE45" s="131"/>
      <c r="AF45" s="131"/>
      <c r="AG45" s="131"/>
      <c r="AH45" s="131"/>
      <c r="AI45" s="131"/>
      <c r="AJ45" s="131"/>
    </row>
    <row r="46" customFormat="false" ht="14.25" hidden="false" customHeight="false" outlineLevel="0" collapsed="false">
      <c r="G46" s="140" t="s">
        <v>36</v>
      </c>
      <c r="H46" s="135" t="s">
        <v>61</v>
      </c>
      <c r="I46" s="141" t="s">
        <v>62</v>
      </c>
      <c r="K46" s="122"/>
      <c r="L46" s="122"/>
      <c r="M46" s="122"/>
      <c r="R46" s="66"/>
      <c r="S46" s="66"/>
      <c r="T46" s="66"/>
      <c r="U46" s="66"/>
      <c r="V46" s="66"/>
      <c r="W46" s="66"/>
      <c r="AE46" s="131"/>
      <c r="AF46" s="131"/>
      <c r="AG46" s="131"/>
      <c r="AH46" s="131"/>
      <c r="AI46" s="131"/>
      <c r="AJ46" s="131"/>
    </row>
    <row r="47" customFormat="false" ht="14.25" hidden="false" customHeight="false" outlineLevel="0" collapsed="false">
      <c r="G47" s="128" t="s">
        <v>37</v>
      </c>
      <c r="H47" s="129" t="s">
        <v>63</v>
      </c>
      <c r="I47" s="130" t="s">
        <v>64</v>
      </c>
      <c r="K47" s="122"/>
      <c r="L47" s="122"/>
      <c r="M47" s="122"/>
      <c r="R47" s="66"/>
      <c r="S47" s="66"/>
      <c r="T47" s="66"/>
      <c r="U47" s="66"/>
      <c r="V47" s="66"/>
      <c r="W47" s="66"/>
      <c r="AE47" s="131"/>
      <c r="AF47" s="131"/>
      <c r="AG47" s="131"/>
      <c r="AH47" s="131"/>
      <c r="AI47" s="131"/>
      <c r="AJ47" s="131"/>
    </row>
    <row r="48" customFormat="false" ht="14.25" hidden="false" customHeight="false" outlineLevel="0" collapsed="false">
      <c r="K48" s="122"/>
      <c r="L48" s="122"/>
      <c r="M48" s="122"/>
      <c r="R48" s="66"/>
      <c r="S48" s="66"/>
      <c r="T48" s="66"/>
      <c r="U48" s="66"/>
      <c r="V48" s="66"/>
      <c r="W48" s="66"/>
      <c r="AE48" s="131"/>
      <c r="AF48" s="131"/>
      <c r="AG48" s="131"/>
      <c r="AH48" s="131"/>
      <c r="AI48" s="131"/>
      <c r="AJ48" s="131"/>
    </row>
    <row r="49" customFormat="false" ht="14.25" hidden="false" customHeight="false" outlineLevel="0" collapsed="false">
      <c r="K49" s="122"/>
      <c r="L49" s="122"/>
      <c r="M49" s="122"/>
      <c r="R49" s="66"/>
      <c r="S49" s="66"/>
      <c r="T49" s="66"/>
      <c r="U49" s="66"/>
      <c r="V49" s="66"/>
      <c r="W49" s="66"/>
      <c r="AE49" s="131"/>
      <c r="AF49" s="131"/>
      <c r="AG49" s="131"/>
      <c r="AH49" s="131"/>
      <c r="AI49" s="131"/>
      <c r="AJ49" s="131"/>
    </row>
    <row r="50" customFormat="false" ht="14.25" hidden="false" customHeight="false" outlineLevel="0" collapsed="false">
      <c r="K50" s="122"/>
      <c r="L50" s="122"/>
      <c r="M50" s="122"/>
      <c r="R50" s="66"/>
      <c r="S50" s="66"/>
      <c r="T50" s="66"/>
      <c r="U50" s="66"/>
      <c r="V50" s="66"/>
      <c r="W50" s="66"/>
      <c r="AE50" s="131"/>
      <c r="AF50" s="131"/>
      <c r="AG50" s="131"/>
      <c r="AH50" s="131"/>
      <c r="AI50" s="131"/>
      <c r="AJ50" s="131"/>
    </row>
    <row r="51" customFormat="false" ht="14.25" hidden="false" customHeight="false" outlineLevel="0" collapsed="false">
      <c r="R51" s="66"/>
      <c r="S51" s="66"/>
      <c r="T51" s="66"/>
      <c r="U51" s="66"/>
      <c r="V51" s="66"/>
      <c r="W51" s="66"/>
      <c r="AE51" s="131"/>
      <c r="AF51" s="131"/>
      <c r="AG51" s="131"/>
      <c r="AH51" s="131"/>
      <c r="AI51" s="131"/>
      <c r="AJ51" s="131"/>
    </row>
    <row r="52" customFormat="false" ht="14.25" hidden="false" customHeight="false" outlineLevel="0" collapsed="false">
      <c r="AE52" s="131"/>
      <c r="AF52" s="131"/>
      <c r="AG52" s="131"/>
      <c r="AH52" s="131"/>
      <c r="AI52" s="131"/>
      <c r="AJ52" s="131"/>
    </row>
    <row r="53" customFormat="false" ht="17.35" hidden="false" customHeight="false" outlineLevel="0" collapsed="false">
      <c r="G53" s="142" t="s">
        <v>65</v>
      </c>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row>
    <row r="54" customFormat="false" ht="15" hidden="false" customHeight="true" outlineLevel="0" collapsed="false">
      <c r="G54" s="77" t="str">
        <f aca="false">IF(C5="DRV8300Dx","DRV8300Dx",IF(C5="DRV8300Nx","DRV8300Nx","DRV8300"))</f>
        <v>DRV8300</v>
      </c>
      <c r="H54" s="77"/>
      <c r="I54" s="77"/>
      <c r="J54" s="77"/>
      <c r="K54" s="78" t="s">
        <v>26</v>
      </c>
      <c r="L54" s="78"/>
      <c r="M54" s="78"/>
      <c r="N54" s="78"/>
      <c r="O54" s="77" t="s">
        <v>29</v>
      </c>
      <c r="P54" s="77"/>
      <c r="Q54" s="77"/>
      <c r="R54" s="77"/>
      <c r="S54" s="77" t="s">
        <v>31</v>
      </c>
      <c r="T54" s="77"/>
      <c r="U54" s="77"/>
      <c r="V54" s="77"/>
      <c r="W54" s="79" t="s">
        <v>3</v>
      </c>
      <c r="X54" s="79"/>
      <c r="Y54" s="79"/>
      <c r="Z54" s="79"/>
      <c r="AA54" s="80" t="s">
        <v>34</v>
      </c>
      <c r="AB54" s="80"/>
      <c r="AC54" s="80"/>
      <c r="AD54" s="80"/>
      <c r="AE54" s="80" t="s">
        <v>41</v>
      </c>
      <c r="AF54" s="80"/>
      <c r="AG54" s="80"/>
      <c r="AH54" s="80"/>
      <c r="AI54" s="80" t="s">
        <v>37</v>
      </c>
      <c r="AJ54" s="80"/>
      <c r="AK54" s="80"/>
      <c r="AL54" s="80"/>
    </row>
    <row r="55" customFormat="false" ht="14.25" hidden="false" customHeight="false" outlineLevel="0" collapsed="false">
      <c r="G55" s="81" t="s">
        <v>42</v>
      </c>
      <c r="H55" s="81"/>
      <c r="I55" s="81" t="s">
        <v>65</v>
      </c>
      <c r="J55" s="81"/>
      <c r="K55" s="81" t="s">
        <v>42</v>
      </c>
      <c r="L55" s="81"/>
      <c r="M55" s="81" t="s">
        <v>65</v>
      </c>
      <c r="N55" s="81"/>
      <c r="O55" s="81" t="s">
        <v>42</v>
      </c>
      <c r="P55" s="81"/>
      <c r="Q55" s="81" t="s">
        <v>65</v>
      </c>
      <c r="R55" s="81"/>
      <c r="S55" s="81" t="s">
        <v>42</v>
      </c>
      <c r="T55" s="81"/>
      <c r="U55" s="81" t="s">
        <v>65</v>
      </c>
      <c r="V55" s="81"/>
      <c r="W55" s="81" t="s">
        <v>42</v>
      </c>
      <c r="X55" s="81"/>
      <c r="Y55" s="81" t="s">
        <v>65</v>
      </c>
      <c r="Z55" s="81"/>
      <c r="AA55" s="81" t="s">
        <v>42</v>
      </c>
      <c r="AB55" s="81"/>
      <c r="AC55" s="81" t="s">
        <v>65</v>
      </c>
      <c r="AD55" s="81"/>
      <c r="AE55" s="81" t="s">
        <v>42</v>
      </c>
      <c r="AF55" s="81"/>
      <c r="AG55" s="81" t="s">
        <v>65</v>
      </c>
      <c r="AH55" s="81"/>
      <c r="AI55" s="81" t="s">
        <v>42</v>
      </c>
      <c r="AJ55" s="81"/>
      <c r="AK55" s="81" t="s">
        <v>65</v>
      </c>
      <c r="AL55" s="81"/>
    </row>
    <row r="56" customFormat="false" ht="14.25" hidden="false" customHeight="false" outlineLevel="0" collapsed="false">
      <c r="G56" s="143" t="n">
        <v>4.5</v>
      </c>
      <c r="H56" s="86" t="s">
        <v>6</v>
      </c>
      <c r="I56" s="87" t="n">
        <v>4.5</v>
      </c>
      <c r="J56" s="144" t="s">
        <v>6</v>
      </c>
      <c r="K56" s="145" t="n">
        <v>6</v>
      </c>
      <c r="L56" s="86" t="s">
        <v>6</v>
      </c>
      <c r="M56" s="87" t="n">
        <v>6</v>
      </c>
      <c r="N56" s="88" t="s">
        <v>6</v>
      </c>
      <c r="O56" s="85" t="n">
        <v>6</v>
      </c>
      <c r="P56" s="86" t="s">
        <v>6</v>
      </c>
      <c r="Q56" s="87" t="n">
        <v>6</v>
      </c>
      <c r="R56" s="146" t="s">
        <v>6</v>
      </c>
      <c r="S56" s="93" t="n">
        <v>4.5</v>
      </c>
      <c r="T56" s="90" t="s">
        <v>6</v>
      </c>
      <c r="U56" s="91" t="n">
        <v>13.5</v>
      </c>
      <c r="V56" s="94" t="s">
        <v>6</v>
      </c>
      <c r="W56" s="93" t="n">
        <v>4.5</v>
      </c>
      <c r="X56" s="90" t="s">
        <v>6</v>
      </c>
      <c r="Y56" s="91" t="n">
        <v>13.5</v>
      </c>
      <c r="Z56" s="94" t="s">
        <v>6</v>
      </c>
      <c r="AA56" s="147" t="n">
        <v>5.5</v>
      </c>
      <c r="AB56" s="96" t="s">
        <v>6</v>
      </c>
      <c r="AC56" s="96" t="n">
        <v>6</v>
      </c>
      <c r="AD56" s="97" t="s">
        <v>6</v>
      </c>
      <c r="AE56" s="95" t="n">
        <v>9</v>
      </c>
      <c r="AF56" s="96" t="s">
        <v>6</v>
      </c>
      <c r="AG56" s="96" t="n">
        <v>9.5</v>
      </c>
      <c r="AH56" s="94" t="s">
        <v>6</v>
      </c>
      <c r="AI56" s="95" t="n">
        <v>4.5</v>
      </c>
      <c r="AJ56" s="96" t="s">
        <v>6</v>
      </c>
      <c r="AK56" s="96" t="n">
        <v>10</v>
      </c>
      <c r="AL56" s="94" t="s">
        <v>6</v>
      </c>
    </row>
    <row r="57" customFormat="false" ht="14.25" hidden="false" customHeight="false" outlineLevel="0" collapsed="false">
      <c r="G57" s="45" t="n">
        <v>6</v>
      </c>
      <c r="H57" s="98" t="s">
        <v>6</v>
      </c>
      <c r="I57" s="98" t="n">
        <v>10</v>
      </c>
      <c r="J57" s="99" t="s">
        <v>6</v>
      </c>
      <c r="K57" s="148" t="n">
        <v>6.1</v>
      </c>
      <c r="L57" s="98" t="s">
        <v>6</v>
      </c>
      <c r="M57" s="98" t="n">
        <v>8</v>
      </c>
      <c r="N57" s="101" t="s">
        <v>6</v>
      </c>
      <c r="O57" s="45" t="n">
        <v>6.1</v>
      </c>
      <c r="P57" s="98" t="s">
        <v>6</v>
      </c>
      <c r="Q57" s="98" t="n">
        <v>8</v>
      </c>
      <c r="R57" s="149" t="s">
        <v>6</v>
      </c>
      <c r="S57" s="67" t="n">
        <v>6.75</v>
      </c>
      <c r="T57" s="47" t="s">
        <v>6</v>
      </c>
      <c r="U57" s="47" t="n">
        <v>14.5</v>
      </c>
      <c r="V57" s="103" t="s">
        <v>6</v>
      </c>
      <c r="W57" s="67" t="n">
        <v>6.75</v>
      </c>
      <c r="X57" s="47" t="s">
        <v>6</v>
      </c>
      <c r="Y57" s="47" t="n">
        <v>14.5</v>
      </c>
      <c r="Z57" s="103" t="s">
        <v>6</v>
      </c>
      <c r="AA57" s="114" t="n">
        <v>5.6</v>
      </c>
      <c r="AB57" s="47" t="s">
        <v>6</v>
      </c>
      <c r="AC57" s="47" t="n">
        <v>8.1</v>
      </c>
      <c r="AD57" s="100" t="s">
        <v>6</v>
      </c>
      <c r="AE57" s="61" t="n">
        <v>9.1</v>
      </c>
      <c r="AF57" s="47" t="s">
        <v>6</v>
      </c>
      <c r="AG57" s="47" t="n">
        <v>10.5</v>
      </c>
      <c r="AH57" s="103" t="s">
        <v>6</v>
      </c>
      <c r="AI57" s="61" t="n">
        <v>5</v>
      </c>
      <c r="AJ57" s="47" t="s">
        <v>6</v>
      </c>
      <c r="AK57" s="47" t="n">
        <v>13</v>
      </c>
      <c r="AL57" s="103" t="s">
        <v>6</v>
      </c>
    </row>
    <row r="58" customFormat="false" ht="14.25" hidden="false" customHeight="false" outlineLevel="0" collapsed="false">
      <c r="G58" s="54" t="n">
        <v>10</v>
      </c>
      <c r="H58" s="55" t="s">
        <v>6</v>
      </c>
      <c r="I58" s="55" t="n">
        <v>12</v>
      </c>
      <c r="J58" s="104" t="s">
        <v>6</v>
      </c>
      <c r="K58" s="107" t="n">
        <v>8</v>
      </c>
      <c r="L58" s="55" t="s">
        <v>6</v>
      </c>
      <c r="M58" s="55" t="n">
        <v>10</v>
      </c>
      <c r="N58" s="106" t="s">
        <v>6</v>
      </c>
      <c r="O58" s="54" t="n">
        <v>8</v>
      </c>
      <c r="P58" s="55" t="s">
        <v>6</v>
      </c>
      <c r="Q58" s="55" t="n">
        <v>10</v>
      </c>
      <c r="R58" s="150" t="s">
        <v>6</v>
      </c>
      <c r="S58" s="108" t="n">
        <v>8</v>
      </c>
      <c r="T58" s="57" t="s">
        <v>6</v>
      </c>
      <c r="U58" s="57" t="n">
        <v>15.5</v>
      </c>
      <c r="V58" s="104" t="s">
        <v>6</v>
      </c>
      <c r="W58" s="108" t="n">
        <v>8</v>
      </c>
      <c r="X58" s="57" t="s">
        <v>6</v>
      </c>
      <c r="Y58" s="57" t="n">
        <v>15.5</v>
      </c>
      <c r="Z58" s="104" t="s">
        <v>6</v>
      </c>
      <c r="AA58" s="151" t="n">
        <v>8</v>
      </c>
      <c r="AB58" s="57" t="s">
        <v>6</v>
      </c>
      <c r="AC58" s="57" t="n">
        <v>10.1</v>
      </c>
      <c r="AD58" s="105" t="s">
        <v>6</v>
      </c>
      <c r="AE58" s="54" t="n">
        <v>10</v>
      </c>
      <c r="AF58" s="55" t="s">
        <v>6</v>
      </c>
      <c r="AG58" s="55" t="n">
        <v>12.5</v>
      </c>
      <c r="AH58" s="104" t="s">
        <v>6</v>
      </c>
      <c r="AI58" s="54" t="n">
        <v>6.5</v>
      </c>
      <c r="AJ58" s="55" t="s">
        <v>6</v>
      </c>
      <c r="AK58" s="55" t="n">
        <v>13.5</v>
      </c>
      <c r="AL58" s="104" t="s">
        <v>6</v>
      </c>
    </row>
    <row r="59" customFormat="false" ht="15" hidden="false" customHeight="false" outlineLevel="0" collapsed="false">
      <c r="G59" s="109" t="n">
        <v>12</v>
      </c>
      <c r="H59" s="110" t="s">
        <v>6</v>
      </c>
      <c r="I59" s="110" t="n">
        <v>15</v>
      </c>
      <c r="J59" s="111" t="s">
        <v>6</v>
      </c>
      <c r="K59" s="152" t="n">
        <v>10</v>
      </c>
      <c r="L59" s="110" t="s">
        <v>6</v>
      </c>
      <c r="M59" s="110" t="n">
        <v>12.5</v>
      </c>
      <c r="N59" s="113" t="s">
        <v>6</v>
      </c>
      <c r="O59" s="109" t="n">
        <v>10</v>
      </c>
      <c r="P59" s="110" t="s">
        <v>6</v>
      </c>
      <c r="Q59" s="153" t="n">
        <v>12.5</v>
      </c>
      <c r="R59" s="154" t="s">
        <v>6</v>
      </c>
      <c r="S59" s="61" t="n">
        <v>22</v>
      </c>
      <c r="T59" s="46" t="s">
        <v>6</v>
      </c>
      <c r="U59" s="46" t="n">
        <v>15.5</v>
      </c>
      <c r="V59" s="103" t="s">
        <v>6</v>
      </c>
      <c r="W59" s="61" t="n">
        <v>22</v>
      </c>
      <c r="X59" s="46" t="s">
        <v>6</v>
      </c>
      <c r="Y59" s="46" t="n">
        <v>15.5</v>
      </c>
      <c r="Z59" s="103" t="s">
        <v>6</v>
      </c>
      <c r="AA59" s="155" t="n">
        <v>10</v>
      </c>
      <c r="AB59" s="116" t="s">
        <v>6</v>
      </c>
      <c r="AC59" s="117" t="n">
        <v>12.5</v>
      </c>
      <c r="AD59" s="112" t="s">
        <v>6</v>
      </c>
      <c r="AE59" s="109" t="n">
        <v>12</v>
      </c>
      <c r="AF59" s="110" t="s">
        <v>6</v>
      </c>
      <c r="AG59" s="110" t="n">
        <v>16</v>
      </c>
      <c r="AH59" s="111" t="s">
        <v>6</v>
      </c>
      <c r="AI59" s="109" t="n">
        <v>7.2</v>
      </c>
      <c r="AJ59" s="110" t="s">
        <v>6</v>
      </c>
      <c r="AK59" s="110" t="n">
        <v>13.5</v>
      </c>
      <c r="AL59" s="111" t="s">
        <v>6</v>
      </c>
    </row>
    <row r="60" customFormat="false" ht="15" hidden="false" customHeight="false" outlineLevel="0" collapsed="false">
      <c r="G60" s="48"/>
      <c r="H60" s="48"/>
      <c r="I60" s="48"/>
      <c r="J60" s="48"/>
      <c r="K60" s="48"/>
      <c r="L60" s="48"/>
      <c r="M60" s="48"/>
      <c r="N60" s="156"/>
      <c r="O60" s="48"/>
      <c r="P60" s="48"/>
      <c r="Q60" s="157"/>
      <c r="R60" s="118"/>
      <c r="S60" s="158" t="n">
        <v>40</v>
      </c>
      <c r="T60" s="159" t="s">
        <v>6</v>
      </c>
      <c r="U60" s="159" t="n">
        <v>15.5</v>
      </c>
      <c r="V60" s="160" t="s">
        <v>6</v>
      </c>
      <c r="W60" s="158" t="n">
        <v>40</v>
      </c>
      <c r="X60" s="159" t="s">
        <v>6</v>
      </c>
      <c r="Y60" s="159" t="n">
        <v>15.5</v>
      </c>
      <c r="Z60" s="160" t="s">
        <v>6</v>
      </c>
      <c r="AA60" s="161"/>
      <c r="AB60" s="162"/>
      <c r="AC60" s="161"/>
      <c r="AD60" s="118"/>
      <c r="AE60" s="48"/>
      <c r="AF60" s="48"/>
      <c r="AG60" s="48"/>
      <c r="AH60" s="48"/>
    </row>
    <row r="61" customFormat="false" ht="14.25" hidden="false" customHeight="false" outlineLevel="0" collapsed="false">
      <c r="G61" s="48"/>
      <c r="H61" s="48"/>
      <c r="I61" s="48"/>
      <c r="J61" s="48"/>
      <c r="K61" s="48"/>
      <c r="L61" s="48"/>
      <c r="M61" s="48"/>
      <c r="N61" s="118"/>
      <c r="O61" s="48"/>
      <c r="P61" s="48"/>
      <c r="Q61" s="48"/>
      <c r="R61" s="48"/>
      <c r="S61" s="48"/>
      <c r="T61" s="59"/>
      <c r="U61" s="59"/>
      <c r="V61" s="48"/>
      <c r="W61" s="48"/>
      <c r="X61" s="59"/>
      <c r="Y61" s="59"/>
      <c r="Z61" s="48"/>
      <c r="AA61" s="48"/>
      <c r="AB61" s="48"/>
      <c r="AC61" s="48"/>
      <c r="AD61" s="48"/>
      <c r="AE61" s="48"/>
      <c r="AF61" s="48"/>
      <c r="AG61" s="48"/>
      <c r="AH61" s="48"/>
    </row>
  </sheetData>
  <sheetProtection algorithmName="SHA-512" hashValue="CFHnj+PqrssBahOh6PN26Xy1m/5V4pnngEig4twdiBAqUSlikxkkysIlbqhbuEyDlIIT61Saj+ZdVnJPzZPayA==" saltValue="nFwbnJPkW5id3Y81OFDv1Q==" spinCount="100000" sheet="true" objects="true" selectLockedCells="true"/>
  <mergeCells count="69">
    <mergeCell ref="F1:AA12"/>
    <mergeCell ref="B4:D4"/>
    <mergeCell ref="F13:O13"/>
    <mergeCell ref="F14:F16"/>
    <mergeCell ref="G14:G16"/>
    <mergeCell ref="H14:H16"/>
    <mergeCell ref="I14:I16"/>
    <mergeCell ref="J14:J16"/>
    <mergeCell ref="K14:K16"/>
    <mergeCell ref="L14:L16"/>
    <mergeCell ref="M14:M16"/>
    <mergeCell ref="N14:O16"/>
    <mergeCell ref="AE22:AJ28"/>
    <mergeCell ref="G30:AH30"/>
    <mergeCell ref="G31:J31"/>
    <mergeCell ref="K31:N31"/>
    <mergeCell ref="O31:R31"/>
    <mergeCell ref="S31:V31"/>
    <mergeCell ref="W31:Z31"/>
    <mergeCell ref="AA31:AD31"/>
    <mergeCell ref="AE31:AH31"/>
    <mergeCell ref="AI31:AL31"/>
    <mergeCell ref="G32:H32"/>
    <mergeCell ref="I32:J32"/>
    <mergeCell ref="K32:L32"/>
    <mergeCell ref="M32:N32"/>
    <mergeCell ref="O32:P32"/>
    <mergeCell ref="Q32:R32"/>
    <mergeCell ref="S32:T32"/>
    <mergeCell ref="U32:V32"/>
    <mergeCell ref="W32:X32"/>
    <mergeCell ref="Y32:Z32"/>
    <mergeCell ref="AA32:AB32"/>
    <mergeCell ref="AC32:AD32"/>
    <mergeCell ref="AE32:AF32"/>
    <mergeCell ref="AG32:AH32"/>
    <mergeCell ref="AI32:AJ32"/>
    <mergeCell ref="AK32:AL32"/>
    <mergeCell ref="G38:I38"/>
    <mergeCell ref="K38:M50"/>
    <mergeCell ref="N38:O40"/>
    <mergeCell ref="P38:Q40"/>
    <mergeCell ref="AE40:AJ52"/>
    <mergeCell ref="R41:W51"/>
    <mergeCell ref="G53:AL53"/>
    <mergeCell ref="G54:J54"/>
    <mergeCell ref="K54:N54"/>
    <mergeCell ref="O54:R54"/>
    <mergeCell ref="S54:V54"/>
    <mergeCell ref="W54:Z54"/>
    <mergeCell ref="AA54:AD54"/>
    <mergeCell ref="AE54:AH54"/>
    <mergeCell ref="AI54:AL54"/>
    <mergeCell ref="G55:H55"/>
    <mergeCell ref="I55:J55"/>
    <mergeCell ref="K55:L55"/>
    <mergeCell ref="M55:N55"/>
    <mergeCell ref="O55:P55"/>
    <mergeCell ref="Q55:R55"/>
    <mergeCell ref="S55:T55"/>
    <mergeCell ref="U55:V55"/>
    <mergeCell ref="W55:X55"/>
    <mergeCell ref="Y55:Z55"/>
    <mergeCell ref="AA55:AB55"/>
    <mergeCell ref="AC55:AD55"/>
    <mergeCell ref="AE55:AF55"/>
    <mergeCell ref="AG55:AH55"/>
    <mergeCell ref="AI55:AJ55"/>
    <mergeCell ref="AK55:AL55"/>
  </mergeCells>
  <conditionalFormatting sqref="C6">
    <cfRule type="expression" priority="2" aboveAverage="0" equalAverage="0" bottom="0" percent="0" rank="0" text="" dxfId="0">
      <formula>AND($C$5&lt;&gt;"DRV8300Nx",$C$5&lt;&gt;"DRV8300Dx")</formula>
    </cfRule>
  </conditionalFormatting>
  <conditionalFormatting sqref="C7">
    <cfRule type="expression" priority="3" aboveAverage="0" equalAverage="0" bottom="0" percent="0" rank="0" text="" dxfId="1">
      <formula>$C$5&lt;&gt;"DRV8300Nx"</formula>
    </cfRule>
  </conditionalFormatting>
  <conditionalFormatting sqref="C9:C11">
    <cfRule type="cellIs" priority="4" operator="greaterThan" aboveAverage="0" equalAverage="0" bottom="0" percent="0" rank="0" text="" dxfId="2">
      <formula>MaximumDeviceVoltage</formula>
    </cfRule>
    <cfRule type="cellIs" priority="5" operator="lessThan" aboveAverage="0" equalAverage="0" bottom="0" percent="0" rank="0" text="" dxfId="3">
      <formula>MinimumDeviceVoltage</formula>
    </cfRule>
  </conditionalFormatting>
  <dataValidations count="3">
    <dataValidation allowBlank="true" errorStyle="stop" operator="between" showDropDown="false" showErrorMessage="true" showInputMessage="true" sqref="C15" type="list">
      <formula1>$Q$19:$Q$21</formula1>
      <formula2>0</formula2>
    </dataValidation>
    <dataValidation allowBlank="true" errorStyle="stop" operator="between" prompt="Put &quot;#N/A&quot; if no external pulldown resistor is used" showDropDown="false" showErrorMessage="true" showInputMessage="true" sqref="C12" type="none">
      <formula1>0</formula1>
      <formula2>0</formula2>
    </dataValidation>
    <dataValidation allowBlank="true" errorStyle="stop" operator="between" showDropDown="false" showErrorMessage="true" showInputMessage="true" sqref="C5" type="list">
      <formula1>DeviceOptions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6796875" defaultRowHeight="14.25" zeroHeight="false" outlineLevelRow="0" outlineLevelCol="0"/>
  <cols>
    <col collapsed="false" customWidth="true" hidden="false" outlineLevel="0" max="1" min="1" style="0" width="63.88"/>
    <col collapsed="false" customWidth="true" hidden="false" outlineLevel="0" max="2" min="2" style="0" width="127.33"/>
  </cols>
  <sheetData>
    <row r="2" customFormat="false" ht="14.25" hidden="false" customHeight="false" outlineLevel="0" collapsed="false">
      <c r="A2" s="163"/>
    </row>
    <row r="3" customFormat="false" ht="14.25" hidden="false" customHeight="false" outlineLevel="0" collapsed="false">
      <c r="A3" s="163"/>
    </row>
    <row r="4" customFormat="false" ht="269.25" hidden="false" customHeight="true" outlineLevel="0" collapsed="false">
      <c r="A4" s="164"/>
      <c r="B4" s="165" t="s">
        <v>66</v>
      </c>
    </row>
    <row r="5" customFormat="false" ht="14.25" hidden="false" customHeight="false" outlineLevel="0" collapsed="false">
      <c r="A5" s="163"/>
      <c r="B5" s="166" t="s">
        <v>67</v>
      </c>
    </row>
  </sheetData>
  <sheetProtection algorithmName="SHA-512" hashValue="0Xz06rWoUYJybvqqiNay3kkkJ1aopxhoY71uKu2IiHgVCVoad5wFJ23NY9e1EWQZihJpG33vejWllOAoWvCpjA==" saltValue="RWBzOD/GkNc1gtD0PNicWA==" spinCount="100000" sheet="true" objects="true" scenarios="true"/>
  <hyperlinks>
    <hyperlink ref="B5" r:id="rId1" display="https://www.ti.com/legal/terms-conditions/terms-of-sale.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E24" activeCellId="0" sqref="E24"/>
    </sheetView>
  </sheetViews>
  <sheetFormatPr defaultColWidth="8.6796875" defaultRowHeight="14.25" zeroHeight="false" outlineLevelRow="0" outlineLevelCol="0"/>
  <cols>
    <col collapsed="false" customWidth="true" hidden="false" outlineLevel="0" max="2" min="2" style="0" width="51"/>
    <col collapsed="false" customWidth="true" hidden="false" outlineLevel="0" max="3" min="3" style="0" width="11.11"/>
    <col collapsed="false" customWidth="true" hidden="false" outlineLevel="0" max="4" min="4" style="0" width="6.67"/>
    <col collapsed="false" customWidth="true" hidden="false" outlineLevel="0" max="5" min="5" style="0" width="63.33"/>
  </cols>
  <sheetData>
    <row r="2" customFormat="false" ht="99" hidden="false" customHeight="true" outlineLevel="0" collapsed="false"/>
    <row r="3" customFormat="false" ht="130.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LibreOffice/24.2.7.2$Linux_X86_64 LibreOffice_project/420$Build-2</Application>
  <AppVersion>15.0000</AppVers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2023-07-10T15:25:30Z</dcterms:created>
  <dc:creator>Lodi, Anthony</dc:creator>
  <dc:description/>
  <dc:language>en-US</dc:language>
  <cp:lastModifiedBy/>
  <dcterms:modified xsi:type="dcterms:W3CDTF">2025-01-25T16:22:00Z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