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-15" windowWidth="19425" windowHeight="8145"/>
  </bookViews>
  <sheets>
    <sheet name="salary work sheet" sheetId="3" r:id="rId1"/>
    <sheet name="October' 22 Attand" sheetId="87" r:id="rId2"/>
    <sheet name="Invoice_1" sheetId="37" r:id="rId3"/>
    <sheet name="Sheet2" sheetId="7" state="hidden" r:id="rId4"/>
  </sheets>
  <externalReferences>
    <externalReference r:id="rId5"/>
    <externalReference r:id="rId6"/>
  </externalReferences>
  <definedNames>
    <definedName name="_xlnm._FilterDatabase" localSheetId="1" hidden="1">'October'' 22 Attand'!$A$4:$BK$84</definedName>
    <definedName name="_xlnm._FilterDatabase" localSheetId="0" hidden="1">'salary work sheet'!$A$4:$BD$4</definedName>
    <definedName name="_xlnm.Print_Area" localSheetId="2">Invoice_1!$A$1:$D$31</definedName>
    <definedName name="_xlnm.Print_Area" localSheetId="0">'salary work sheet'!$A$1:$BC$77</definedName>
  </definedNames>
  <calcPr calcId="144525"/>
</workbook>
</file>

<file path=xl/calcChain.xml><?xml version="1.0" encoding="utf-8"?>
<calcChain xmlns="http://schemas.openxmlformats.org/spreadsheetml/2006/main">
  <c r="J77" i="3" l="1"/>
  <c r="AT37" i="87" l="1"/>
  <c r="BA77" i="87" l="1"/>
  <c r="BB77" i="87"/>
  <c r="BC77" i="87"/>
  <c r="BD77" i="87"/>
  <c r="BE77" i="87"/>
  <c r="BF77" i="87"/>
  <c r="BG77" i="87"/>
  <c r="AD77" i="3"/>
  <c r="AJ77" i="3"/>
  <c r="AL77" i="3"/>
  <c r="AO77" i="3"/>
  <c r="AS77" i="3"/>
  <c r="AU77" i="3"/>
  <c r="AW77" i="3"/>
  <c r="AY77" i="3"/>
  <c r="C76" i="3" l="1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B76" i="3"/>
  <c r="R76" i="3" s="1"/>
  <c r="B75" i="3"/>
  <c r="B74" i="3"/>
  <c r="B73" i="3"/>
  <c r="B72" i="3"/>
  <c r="R72" i="3" s="1"/>
  <c r="B71" i="3"/>
  <c r="R71" i="3" s="1"/>
  <c r="B70" i="3"/>
  <c r="B69" i="3"/>
  <c r="B68" i="3"/>
  <c r="R68" i="3" s="1"/>
  <c r="B67" i="3"/>
  <c r="B66" i="3"/>
  <c r="B65" i="3"/>
  <c r="B64" i="3"/>
  <c r="R64" i="3" s="1"/>
  <c r="B63" i="3"/>
  <c r="R63" i="3" s="1"/>
  <c r="B62" i="3"/>
  <c r="B61" i="3"/>
  <c r="B60" i="3"/>
  <c r="R60" i="3" s="1"/>
  <c r="B59" i="3"/>
  <c r="B58" i="3"/>
  <c r="B57" i="3"/>
  <c r="B56" i="3"/>
  <c r="R56" i="3" s="1"/>
  <c r="B55" i="3"/>
  <c r="R55" i="3" s="1"/>
  <c r="B54" i="3"/>
  <c r="B53" i="3"/>
  <c r="B52" i="3"/>
  <c r="R52" i="3" s="1"/>
  <c r="B51" i="3"/>
  <c r="B50" i="3"/>
  <c r="B49" i="3"/>
  <c r="B48" i="3"/>
  <c r="R48" i="3" s="1"/>
  <c r="B47" i="3"/>
  <c r="R47" i="3" s="1"/>
  <c r="B46" i="3"/>
  <c r="B45" i="3"/>
  <c r="B44" i="3"/>
  <c r="R44" i="3" s="1"/>
  <c r="B43" i="3"/>
  <c r="B42" i="3"/>
  <c r="B41" i="3"/>
  <c r="B40" i="3"/>
  <c r="R40" i="3" s="1"/>
  <c r="B39" i="3"/>
  <c r="R39" i="3" s="1"/>
  <c r="B38" i="3"/>
  <c r="B37" i="3"/>
  <c r="B36" i="3"/>
  <c r="R36" i="3" s="1"/>
  <c r="B35" i="3"/>
  <c r="B34" i="3"/>
  <c r="B33" i="3"/>
  <c r="B32" i="3"/>
  <c r="R32" i="3" s="1"/>
  <c r="B31" i="3"/>
  <c r="R31" i="3" s="1"/>
  <c r="B30" i="3"/>
  <c r="B29" i="3"/>
  <c r="B28" i="3"/>
  <c r="R28" i="3" s="1"/>
  <c r="B27" i="3"/>
  <c r="B26" i="3"/>
  <c r="B25" i="3"/>
  <c r="B24" i="3"/>
  <c r="R24" i="3" s="1"/>
  <c r="B23" i="3"/>
  <c r="R23" i="3" s="1"/>
  <c r="B22" i="3"/>
  <c r="B21" i="3"/>
  <c r="B20" i="3"/>
  <c r="R20" i="3" s="1"/>
  <c r="B19" i="3"/>
  <c r="B18" i="3"/>
  <c r="B17" i="3"/>
  <c r="B16" i="3"/>
  <c r="R16" i="3" s="1"/>
  <c r="B15" i="3"/>
  <c r="R15" i="3" s="1"/>
  <c r="B14" i="3"/>
  <c r="B13" i="3"/>
  <c r="B12" i="3"/>
  <c r="R12" i="3" s="1"/>
  <c r="B11" i="3"/>
  <c r="B10" i="3"/>
  <c r="B9" i="3"/>
  <c r="B8" i="3"/>
  <c r="R8" i="3" s="1"/>
  <c r="B7" i="3"/>
  <c r="R7" i="3" s="1"/>
  <c r="B6" i="3"/>
  <c r="B5" i="3"/>
  <c r="AZ76" i="87"/>
  <c r="AG76" i="3" s="1"/>
  <c r="AY76" i="87"/>
  <c r="AU76" i="87"/>
  <c r="AT76" i="87"/>
  <c r="AS76" i="87"/>
  <c r="AR76" i="87"/>
  <c r="AQ76" i="87"/>
  <c r="AP76" i="87"/>
  <c r="AZ75" i="87"/>
  <c r="AY75" i="87"/>
  <c r="L75" i="3" s="1"/>
  <c r="AU75" i="87"/>
  <c r="AT75" i="87"/>
  <c r="AS75" i="87"/>
  <c r="AR75" i="87"/>
  <c r="AQ75" i="87"/>
  <c r="AP75" i="87"/>
  <c r="AZ74" i="87"/>
  <c r="AG74" i="3" s="1"/>
  <c r="AY74" i="87"/>
  <c r="L74" i="3" s="1"/>
  <c r="AU74" i="87"/>
  <c r="AT74" i="87"/>
  <c r="AS74" i="87"/>
  <c r="AR74" i="87"/>
  <c r="AQ74" i="87"/>
  <c r="AP74" i="87"/>
  <c r="AZ73" i="87"/>
  <c r="AY73" i="87"/>
  <c r="L73" i="3" s="1"/>
  <c r="AU73" i="87"/>
  <c r="AT73" i="87"/>
  <c r="AS73" i="87"/>
  <c r="AR73" i="87"/>
  <c r="AQ73" i="87"/>
  <c r="AP73" i="87"/>
  <c r="AZ72" i="87"/>
  <c r="AG72" i="3" s="1"/>
  <c r="AY72" i="87"/>
  <c r="AU72" i="87"/>
  <c r="AT72" i="87"/>
  <c r="AS72" i="87"/>
  <c r="AR72" i="87"/>
  <c r="AQ72" i="87"/>
  <c r="AP72" i="87"/>
  <c r="AZ71" i="87"/>
  <c r="AY71" i="87"/>
  <c r="L71" i="3" s="1"/>
  <c r="AU71" i="87"/>
  <c r="AT71" i="87"/>
  <c r="AS71" i="87"/>
  <c r="AR71" i="87"/>
  <c r="AQ71" i="87"/>
  <c r="AP71" i="87"/>
  <c r="AZ70" i="87"/>
  <c r="AG70" i="3" s="1"/>
  <c r="AY70" i="87"/>
  <c r="L70" i="3" s="1"/>
  <c r="AU70" i="87"/>
  <c r="AT70" i="87"/>
  <c r="AS70" i="87"/>
  <c r="AR70" i="87"/>
  <c r="AQ70" i="87"/>
  <c r="AP70" i="87"/>
  <c r="AZ69" i="87"/>
  <c r="AY69" i="87"/>
  <c r="L69" i="3" s="1"/>
  <c r="AU69" i="87"/>
  <c r="AT69" i="87"/>
  <c r="AS69" i="87"/>
  <c r="AR69" i="87"/>
  <c r="AW69" i="87" s="1"/>
  <c r="AX69" i="87" s="1"/>
  <c r="AQ69" i="87"/>
  <c r="AP69" i="87"/>
  <c r="AZ68" i="87"/>
  <c r="AG68" i="3" s="1"/>
  <c r="AY68" i="87"/>
  <c r="AU68" i="87"/>
  <c r="AT68" i="87"/>
  <c r="AS68" i="87"/>
  <c r="AR68" i="87"/>
  <c r="AQ68" i="87"/>
  <c r="AP68" i="87"/>
  <c r="AZ67" i="87"/>
  <c r="AY67" i="87"/>
  <c r="L67" i="3" s="1"/>
  <c r="AU67" i="87"/>
  <c r="AT67" i="87"/>
  <c r="AS67" i="87"/>
  <c r="AR67" i="87"/>
  <c r="AW67" i="87" s="1"/>
  <c r="AX67" i="87" s="1"/>
  <c r="AQ67" i="87"/>
  <c r="AP67" i="87"/>
  <c r="AZ66" i="87"/>
  <c r="AG66" i="3" s="1"/>
  <c r="AY66" i="87"/>
  <c r="L66" i="3" s="1"/>
  <c r="AU66" i="87"/>
  <c r="AT66" i="87"/>
  <c r="AS66" i="87"/>
  <c r="AR66" i="87"/>
  <c r="AQ66" i="87"/>
  <c r="AP66" i="87"/>
  <c r="AZ65" i="87"/>
  <c r="AY65" i="87"/>
  <c r="L65" i="3" s="1"/>
  <c r="AU65" i="87"/>
  <c r="AT65" i="87"/>
  <c r="AS65" i="87"/>
  <c r="AR65" i="87"/>
  <c r="AW65" i="87" s="1"/>
  <c r="AX65" i="87" s="1"/>
  <c r="AQ65" i="87"/>
  <c r="AP65" i="87"/>
  <c r="AZ64" i="87"/>
  <c r="AG64" i="3" s="1"/>
  <c r="AY64" i="87"/>
  <c r="AU64" i="87"/>
  <c r="AT64" i="87"/>
  <c r="AS64" i="87"/>
  <c r="AR64" i="87"/>
  <c r="AQ64" i="87"/>
  <c r="AP64" i="87"/>
  <c r="AZ63" i="87"/>
  <c r="AY63" i="87"/>
  <c r="L63" i="3" s="1"/>
  <c r="AU63" i="87"/>
  <c r="AT63" i="87"/>
  <c r="AS63" i="87"/>
  <c r="AR63" i="87"/>
  <c r="AW63" i="87" s="1"/>
  <c r="AX63" i="87" s="1"/>
  <c r="AQ63" i="87"/>
  <c r="AP63" i="87"/>
  <c r="AZ62" i="87"/>
  <c r="AG62" i="3" s="1"/>
  <c r="AY62" i="87"/>
  <c r="L62" i="3" s="1"/>
  <c r="AU62" i="87"/>
  <c r="AT62" i="87"/>
  <c r="AS62" i="87"/>
  <c r="AR62" i="87"/>
  <c r="AQ62" i="87"/>
  <c r="AP62" i="87"/>
  <c r="AZ61" i="87"/>
  <c r="AY61" i="87"/>
  <c r="L61" i="3" s="1"/>
  <c r="AU61" i="87"/>
  <c r="AT61" i="87"/>
  <c r="AS61" i="87"/>
  <c r="AR61" i="87"/>
  <c r="AW61" i="87" s="1"/>
  <c r="AX61" i="87" s="1"/>
  <c r="AQ61" i="87"/>
  <c r="AP61" i="87"/>
  <c r="AZ60" i="87"/>
  <c r="AG60" i="3" s="1"/>
  <c r="AY60" i="87"/>
  <c r="AU60" i="87"/>
  <c r="AT60" i="87"/>
  <c r="AS60" i="87"/>
  <c r="AR60" i="87"/>
  <c r="AQ60" i="87"/>
  <c r="AP60" i="87"/>
  <c r="AZ59" i="87"/>
  <c r="AY59" i="87"/>
  <c r="L59" i="3" s="1"/>
  <c r="AU59" i="87"/>
  <c r="AT59" i="87"/>
  <c r="AS59" i="87"/>
  <c r="AR59" i="87"/>
  <c r="AW59" i="87" s="1"/>
  <c r="AX59" i="87" s="1"/>
  <c r="AQ59" i="87"/>
  <c r="AP59" i="87"/>
  <c r="AZ58" i="87"/>
  <c r="AG58" i="3" s="1"/>
  <c r="AY58" i="87"/>
  <c r="L58" i="3" s="1"/>
  <c r="AU58" i="87"/>
  <c r="AT58" i="87"/>
  <c r="AS58" i="87"/>
  <c r="AR58" i="87"/>
  <c r="AQ58" i="87"/>
  <c r="AP58" i="87"/>
  <c r="AZ57" i="87"/>
  <c r="AY57" i="87"/>
  <c r="L57" i="3" s="1"/>
  <c r="AU57" i="87"/>
  <c r="AT57" i="87"/>
  <c r="AS57" i="87"/>
  <c r="AR57" i="87"/>
  <c r="AW57" i="87" s="1"/>
  <c r="AX57" i="87" s="1"/>
  <c r="AQ57" i="87"/>
  <c r="AP57" i="87"/>
  <c r="AZ56" i="87"/>
  <c r="AG56" i="3" s="1"/>
  <c r="AY56" i="87"/>
  <c r="AU56" i="87"/>
  <c r="AT56" i="87"/>
  <c r="AS56" i="87"/>
  <c r="AR56" i="87"/>
  <c r="AQ56" i="87"/>
  <c r="AP56" i="87"/>
  <c r="AZ55" i="87"/>
  <c r="AY55" i="87"/>
  <c r="L55" i="3" s="1"/>
  <c r="AU55" i="87"/>
  <c r="AT55" i="87"/>
  <c r="AS55" i="87"/>
  <c r="AR55" i="87"/>
  <c r="AW55" i="87" s="1"/>
  <c r="AX55" i="87" s="1"/>
  <c r="AQ55" i="87"/>
  <c r="AP55" i="87"/>
  <c r="AZ54" i="87"/>
  <c r="AG54" i="3" s="1"/>
  <c r="AY54" i="87"/>
  <c r="L54" i="3" s="1"/>
  <c r="AU54" i="87"/>
  <c r="AT54" i="87"/>
  <c r="AS54" i="87"/>
  <c r="AR54" i="87"/>
  <c r="AQ54" i="87"/>
  <c r="AP54" i="87"/>
  <c r="AZ53" i="87"/>
  <c r="AY53" i="87"/>
  <c r="L53" i="3" s="1"/>
  <c r="AU53" i="87"/>
  <c r="AT53" i="87"/>
  <c r="AS53" i="87"/>
  <c r="AR53" i="87"/>
  <c r="AW53" i="87" s="1"/>
  <c r="AX53" i="87" s="1"/>
  <c r="AQ53" i="87"/>
  <c r="AP53" i="87"/>
  <c r="AZ52" i="87"/>
  <c r="AG52" i="3" s="1"/>
  <c r="AY52" i="87"/>
  <c r="AU52" i="87"/>
  <c r="AT52" i="87"/>
  <c r="AS52" i="87"/>
  <c r="AR52" i="87"/>
  <c r="AQ52" i="87"/>
  <c r="AP52" i="87"/>
  <c r="AZ51" i="87"/>
  <c r="AY51" i="87"/>
  <c r="L51" i="3" s="1"/>
  <c r="AU51" i="87"/>
  <c r="AT51" i="87"/>
  <c r="AS51" i="87"/>
  <c r="AR51" i="87"/>
  <c r="AW51" i="87" s="1"/>
  <c r="AX51" i="87" s="1"/>
  <c r="AQ51" i="87"/>
  <c r="AP51" i="87"/>
  <c r="AZ50" i="87"/>
  <c r="AG50" i="3" s="1"/>
  <c r="AY50" i="87"/>
  <c r="L50" i="3" s="1"/>
  <c r="AU50" i="87"/>
  <c r="AT50" i="87"/>
  <c r="AS50" i="87"/>
  <c r="AR50" i="87"/>
  <c r="AQ50" i="87"/>
  <c r="AP50" i="87"/>
  <c r="AZ49" i="87"/>
  <c r="AY49" i="87"/>
  <c r="L49" i="3" s="1"/>
  <c r="AU49" i="87"/>
  <c r="AT49" i="87"/>
  <c r="AS49" i="87"/>
  <c r="AR49" i="87"/>
  <c r="AW49" i="87" s="1"/>
  <c r="AX49" i="87" s="1"/>
  <c r="AQ49" i="87"/>
  <c r="AP49" i="87"/>
  <c r="AZ48" i="87"/>
  <c r="AG48" i="3" s="1"/>
  <c r="AY48" i="87"/>
  <c r="AU48" i="87"/>
  <c r="AT48" i="87"/>
  <c r="AS48" i="87"/>
  <c r="AR48" i="87"/>
  <c r="AQ48" i="87"/>
  <c r="AP48" i="87"/>
  <c r="AZ47" i="87"/>
  <c r="AY47" i="87"/>
  <c r="L47" i="3" s="1"/>
  <c r="AU47" i="87"/>
  <c r="AT47" i="87"/>
  <c r="AS47" i="87"/>
  <c r="AR47" i="87"/>
  <c r="AW47" i="87" s="1"/>
  <c r="AX47" i="87" s="1"/>
  <c r="AQ47" i="87"/>
  <c r="AP47" i="87"/>
  <c r="AZ46" i="87"/>
  <c r="AG46" i="3" s="1"/>
  <c r="AY46" i="87"/>
  <c r="L46" i="3" s="1"/>
  <c r="AU46" i="87"/>
  <c r="AT46" i="87"/>
  <c r="AS46" i="87"/>
  <c r="AR46" i="87"/>
  <c r="AQ46" i="87"/>
  <c r="AP46" i="87"/>
  <c r="AZ45" i="87"/>
  <c r="AY45" i="87"/>
  <c r="L45" i="3" s="1"/>
  <c r="AU45" i="87"/>
  <c r="AT45" i="87"/>
  <c r="AS45" i="87"/>
  <c r="AR45" i="87"/>
  <c r="AW45" i="87" s="1"/>
  <c r="AX45" i="87" s="1"/>
  <c r="AQ45" i="87"/>
  <c r="AP45" i="87"/>
  <c r="AZ44" i="87"/>
  <c r="AG44" i="3" s="1"/>
  <c r="AY44" i="87"/>
  <c r="AU44" i="87"/>
  <c r="AT44" i="87"/>
  <c r="AS44" i="87"/>
  <c r="AR44" i="87"/>
  <c r="AQ44" i="87"/>
  <c r="AP44" i="87"/>
  <c r="AZ43" i="87"/>
  <c r="AY43" i="87"/>
  <c r="L43" i="3" s="1"/>
  <c r="AU43" i="87"/>
  <c r="AT43" i="87"/>
  <c r="AS43" i="87"/>
  <c r="AR43" i="87"/>
  <c r="AW43" i="87" s="1"/>
  <c r="AX43" i="87" s="1"/>
  <c r="AQ43" i="87"/>
  <c r="AP43" i="87"/>
  <c r="AZ42" i="87"/>
  <c r="AG42" i="3" s="1"/>
  <c r="AY42" i="87"/>
  <c r="L42" i="3" s="1"/>
  <c r="AU42" i="87"/>
  <c r="AT42" i="87"/>
  <c r="AS42" i="87"/>
  <c r="AR42" i="87"/>
  <c r="AQ42" i="87"/>
  <c r="AP42" i="87"/>
  <c r="AZ41" i="87"/>
  <c r="AY41" i="87"/>
  <c r="L41" i="3" s="1"/>
  <c r="AU41" i="87"/>
  <c r="AT41" i="87"/>
  <c r="AS41" i="87"/>
  <c r="AR41" i="87"/>
  <c r="AW41" i="87" s="1"/>
  <c r="AX41" i="87" s="1"/>
  <c r="AQ41" i="87"/>
  <c r="AP41" i="87"/>
  <c r="AZ40" i="87"/>
  <c r="AG40" i="3" s="1"/>
  <c r="AY40" i="87"/>
  <c r="AU40" i="87"/>
  <c r="AT40" i="87"/>
  <c r="AS40" i="87"/>
  <c r="AR40" i="87"/>
  <c r="AQ40" i="87"/>
  <c r="AP40" i="87"/>
  <c r="AZ39" i="87"/>
  <c r="AG39" i="3" s="1"/>
  <c r="AY39" i="87"/>
  <c r="L39" i="3" s="1"/>
  <c r="AU39" i="87"/>
  <c r="AT39" i="87"/>
  <c r="AS39" i="87"/>
  <c r="AR39" i="87"/>
  <c r="AW39" i="87" s="1"/>
  <c r="AX39" i="87" s="1"/>
  <c r="AQ39" i="87"/>
  <c r="AP39" i="87"/>
  <c r="AZ38" i="87"/>
  <c r="AG38" i="3" s="1"/>
  <c r="AY38" i="87"/>
  <c r="L38" i="3" s="1"/>
  <c r="AU38" i="87"/>
  <c r="AT38" i="87"/>
  <c r="AS38" i="87"/>
  <c r="AR38" i="87"/>
  <c r="AQ38" i="87"/>
  <c r="AP38" i="87"/>
  <c r="AZ37" i="87"/>
  <c r="AY37" i="87"/>
  <c r="L37" i="3" s="1"/>
  <c r="AU37" i="87"/>
  <c r="AS37" i="87"/>
  <c r="AR37" i="87"/>
  <c r="AQ37" i="87"/>
  <c r="AP37" i="87"/>
  <c r="AZ36" i="87"/>
  <c r="AY36" i="87"/>
  <c r="L36" i="3" s="1"/>
  <c r="AU36" i="87"/>
  <c r="AT36" i="87"/>
  <c r="AS36" i="87"/>
  <c r="AR36" i="87"/>
  <c r="AQ36" i="87"/>
  <c r="AP36" i="87"/>
  <c r="AZ35" i="87"/>
  <c r="AY35" i="87"/>
  <c r="L35" i="3" s="1"/>
  <c r="AU35" i="87"/>
  <c r="AT35" i="87"/>
  <c r="AS35" i="87"/>
  <c r="AR35" i="87"/>
  <c r="AQ35" i="87"/>
  <c r="AP35" i="87"/>
  <c r="AZ34" i="87"/>
  <c r="AY34" i="87"/>
  <c r="L34" i="3" s="1"/>
  <c r="AU34" i="87"/>
  <c r="AT34" i="87"/>
  <c r="AS34" i="87"/>
  <c r="AR34" i="87"/>
  <c r="AQ34" i="87"/>
  <c r="AP34" i="87"/>
  <c r="AZ33" i="87"/>
  <c r="AG33" i="3" s="1"/>
  <c r="AY33" i="87"/>
  <c r="AU33" i="87"/>
  <c r="AT33" i="87"/>
  <c r="AS33" i="87"/>
  <c r="AR33" i="87"/>
  <c r="AQ33" i="87"/>
  <c r="AP33" i="87"/>
  <c r="AZ32" i="87"/>
  <c r="AY32" i="87"/>
  <c r="L32" i="3" s="1"/>
  <c r="AU32" i="87"/>
  <c r="AT32" i="87"/>
  <c r="AS32" i="87"/>
  <c r="AR32" i="87"/>
  <c r="AQ32" i="87"/>
  <c r="AP32" i="87"/>
  <c r="AZ31" i="87"/>
  <c r="AY31" i="87"/>
  <c r="L31" i="3" s="1"/>
  <c r="AU31" i="87"/>
  <c r="AT31" i="87"/>
  <c r="AS31" i="87"/>
  <c r="AR31" i="87"/>
  <c r="AQ31" i="87"/>
  <c r="AP31" i="87"/>
  <c r="AZ30" i="87"/>
  <c r="AY30" i="87"/>
  <c r="L30" i="3" s="1"/>
  <c r="AU30" i="87"/>
  <c r="AT30" i="87"/>
  <c r="AS30" i="87"/>
  <c r="AR30" i="87"/>
  <c r="AQ30" i="87"/>
  <c r="AP30" i="87"/>
  <c r="AZ29" i="87"/>
  <c r="AG29" i="3" s="1"/>
  <c r="AY29" i="87"/>
  <c r="L29" i="3" s="1"/>
  <c r="AU29" i="87"/>
  <c r="AT29" i="87"/>
  <c r="AS29" i="87"/>
  <c r="AR29" i="87"/>
  <c r="AQ29" i="87"/>
  <c r="AP29" i="87"/>
  <c r="AZ28" i="87"/>
  <c r="AY28" i="87"/>
  <c r="L28" i="3" s="1"/>
  <c r="AU28" i="87"/>
  <c r="AT28" i="87"/>
  <c r="AS28" i="87"/>
  <c r="AR28" i="87"/>
  <c r="AQ28" i="87"/>
  <c r="AP28" i="87"/>
  <c r="AZ27" i="87"/>
  <c r="AY27" i="87"/>
  <c r="L27" i="3" s="1"/>
  <c r="AU27" i="87"/>
  <c r="AT27" i="87"/>
  <c r="AS27" i="87"/>
  <c r="AR27" i="87"/>
  <c r="AQ27" i="87"/>
  <c r="AP27" i="87"/>
  <c r="AZ26" i="87"/>
  <c r="AY26" i="87"/>
  <c r="L26" i="3" s="1"/>
  <c r="AU26" i="87"/>
  <c r="AT26" i="87"/>
  <c r="AS26" i="87"/>
  <c r="AR26" i="87"/>
  <c r="AQ26" i="87"/>
  <c r="AP26" i="87"/>
  <c r="AZ25" i="87"/>
  <c r="AG25" i="3" s="1"/>
  <c r="AY25" i="87"/>
  <c r="L25" i="3" s="1"/>
  <c r="AU25" i="87"/>
  <c r="AT25" i="87"/>
  <c r="AS25" i="87"/>
  <c r="AR25" i="87"/>
  <c r="AQ25" i="87"/>
  <c r="AP25" i="87"/>
  <c r="AZ24" i="87"/>
  <c r="AY24" i="87"/>
  <c r="L24" i="3" s="1"/>
  <c r="AU24" i="87"/>
  <c r="AW24" i="87" s="1"/>
  <c r="AX24" i="87" s="1"/>
  <c r="AT24" i="87"/>
  <c r="AS24" i="87"/>
  <c r="AR24" i="87"/>
  <c r="AQ24" i="87"/>
  <c r="AP24" i="87"/>
  <c r="AZ23" i="87"/>
  <c r="AY23" i="87"/>
  <c r="L23" i="3" s="1"/>
  <c r="AU23" i="87"/>
  <c r="AT23" i="87"/>
  <c r="AS23" i="87"/>
  <c r="AR23" i="87"/>
  <c r="AQ23" i="87"/>
  <c r="AP23" i="87"/>
  <c r="AZ22" i="87"/>
  <c r="AY22" i="87"/>
  <c r="L22" i="3" s="1"/>
  <c r="AU22" i="87"/>
  <c r="AT22" i="87"/>
  <c r="AS22" i="87"/>
  <c r="AR22" i="87"/>
  <c r="AQ22" i="87"/>
  <c r="AP22" i="87"/>
  <c r="AZ21" i="87"/>
  <c r="AG21" i="3" s="1"/>
  <c r="AY21" i="87"/>
  <c r="L21" i="3" s="1"/>
  <c r="AU21" i="87"/>
  <c r="AT21" i="87"/>
  <c r="AS21" i="87"/>
  <c r="AR21" i="87"/>
  <c r="AQ21" i="87"/>
  <c r="AP21" i="87"/>
  <c r="AZ20" i="87"/>
  <c r="AY20" i="87"/>
  <c r="L20" i="3" s="1"/>
  <c r="AU20" i="87"/>
  <c r="AT20" i="87"/>
  <c r="AS20" i="87"/>
  <c r="AR20" i="87"/>
  <c r="AQ20" i="87"/>
  <c r="AP20" i="87"/>
  <c r="AZ19" i="87"/>
  <c r="AY19" i="87"/>
  <c r="L19" i="3" s="1"/>
  <c r="AU19" i="87"/>
  <c r="AT19" i="87"/>
  <c r="AS19" i="87"/>
  <c r="AR19" i="87"/>
  <c r="AQ19" i="87"/>
  <c r="AP19" i="87"/>
  <c r="AZ18" i="87"/>
  <c r="AY18" i="87"/>
  <c r="L18" i="3" s="1"/>
  <c r="AU18" i="87"/>
  <c r="AW18" i="87" s="1"/>
  <c r="AX18" i="87" s="1"/>
  <c r="AT18" i="87"/>
  <c r="AS18" i="87"/>
  <c r="AR18" i="87"/>
  <c r="AQ18" i="87"/>
  <c r="AP18" i="87"/>
  <c r="AZ17" i="87"/>
  <c r="AG17" i="3" s="1"/>
  <c r="AY17" i="87"/>
  <c r="L17" i="3" s="1"/>
  <c r="AU17" i="87"/>
  <c r="AT17" i="87"/>
  <c r="AS17" i="87"/>
  <c r="AR17" i="87"/>
  <c r="AQ17" i="87"/>
  <c r="AP17" i="87"/>
  <c r="AZ16" i="87"/>
  <c r="AY16" i="87"/>
  <c r="L16" i="3" s="1"/>
  <c r="AU16" i="87"/>
  <c r="AW16" i="87" s="1"/>
  <c r="AX16" i="87" s="1"/>
  <c r="AT16" i="87"/>
  <c r="AS16" i="87"/>
  <c r="AR16" i="87"/>
  <c r="AQ16" i="87"/>
  <c r="AP16" i="87"/>
  <c r="AZ15" i="87"/>
  <c r="AY15" i="87"/>
  <c r="L15" i="3" s="1"/>
  <c r="AU15" i="87"/>
  <c r="AT15" i="87"/>
  <c r="AS15" i="87"/>
  <c r="AR15" i="87"/>
  <c r="AQ15" i="87"/>
  <c r="AP15" i="87"/>
  <c r="AZ14" i="87"/>
  <c r="AY14" i="87"/>
  <c r="L14" i="3" s="1"/>
  <c r="AU14" i="87"/>
  <c r="AT14" i="87"/>
  <c r="AS14" i="87"/>
  <c r="AR14" i="87"/>
  <c r="AQ14" i="87"/>
  <c r="AP14" i="87"/>
  <c r="AZ13" i="87"/>
  <c r="AG13" i="3" s="1"/>
  <c r="AY13" i="87"/>
  <c r="L13" i="3" s="1"/>
  <c r="AU13" i="87"/>
  <c r="AT13" i="87"/>
  <c r="AS13" i="87"/>
  <c r="AR13" i="87"/>
  <c r="AQ13" i="87"/>
  <c r="AP13" i="87"/>
  <c r="AZ12" i="87"/>
  <c r="AY12" i="87"/>
  <c r="L12" i="3" s="1"/>
  <c r="AU12" i="87"/>
  <c r="AT12" i="87"/>
  <c r="AS12" i="87"/>
  <c r="AR12" i="87"/>
  <c r="AQ12" i="87"/>
  <c r="AP12" i="87"/>
  <c r="AZ11" i="87"/>
  <c r="AY11" i="87"/>
  <c r="L11" i="3" s="1"/>
  <c r="AU11" i="87"/>
  <c r="AT11" i="87"/>
  <c r="AS11" i="87"/>
  <c r="AR11" i="87"/>
  <c r="AQ11" i="87"/>
  <c r="AP11" i="87"/>
  <c r="AZ10" i="87"/>
  <c r="AY10" i="87"/>
  <c r="L10" i="3" s="1"/>
  <c r="AU10" i="87"/>
  <c r="AT10" i="87"/>
  <c r="AS10" i="87"/>
  <c r="AR10" i="87"/>
  <c r="AQ10" i="87"/>
  <c r="AP10" i="87"/>
  <c r="AZ9" i="87"/>
  <c r="AG9" i="3" s="1"/>
  <c r="AY9" i="87"/>
  <c r="L9" i="3" s="1"/>
  <c r="AU9" i="87"/>
  <c r="AT9" i="87"/>
  <c r="AS9" i="87"/>
  <c r="AR9" i="87"/>
  <c r="AQ9" i="87"/>
  <c r="AP9" i="87"/>
  <c r="AZ8" i="87"/>
  <c r="AY8" i="87"/>
  <c r="L8" i="3" s="1"/>
  <c r="AU8" i="87"/>
  <c r="AT8" i="87"/>
  <c r="AS8" i="87"/>
  <c r="AR8" i="87"/>
  <c r="AQ8" i="87"/>
  <c r="AP8" i="87"/>
  <c r="AZ7" i="87"/>
  <c r="AY7" i="87"/>
  <c r="L7" i="3" s="1"/>
  <c r="AU7" i="87"/>
  <c r="AT7" i="87"/>
  <c r="AS7" i="87"/>
  <c r="AR7" i="87"/>
  <c r="AQ7" i="87"/>
  <c r="AP7" i="87"/>
  <c r="AZ6" i="87"/>
  <c r="AY6" i="87"/>
  <c r="L6" i="3" s="1"/>
  <c r="AU6" i="87"/>
  <c r="AT6" i="87"/>
  <c r="AS6" i="87"/>
  <c r="AR6" i="87"/>
  <c r="AQ6" i="87"/>
  <c r="AP6" i="87"/>
  <c r="AZ5" i="87"/>
  <c r="AY5" i="87"/>
  <c r="AU5" i="87"/>
  <c r="AW5" i="87" s="1"/>
  <c r="AX5" i="87" s="1"/>
  <c r="AT5" i="87"/>
  <c r="AS5" i="87"/>
  <c r="AR5" i="87"/>
  <c r="AQ5" i="87"/>
  <c r="AP5" i="87"/>
  <c r="AW7" i="87" l="1"/>
  <c r="AX7" i="87" s="1"/>
  <c r="AW13" i="87"/>
  <c r="AX13" i="87" s="1"/>
  <c r="AW17" i="87"/>
  <c r="AX17" i="87" s="1"/>
  <c r="AW23" i="87"/>
  <c r="AX23" i="87" s="1"/>
  <c r="AW31" i="87"/>
  <c r="AX31" i="87" s="1"/>
  <c r="AW33" i="87"/>
  <c r="AX33" i="87" s="1"/>
  <c r="AW8" i="87"/>
  <c r="AX8" i="87" s="1"/>
  <c r="AW10" i="87"/>
  <c r="AX10" i="87" s="1"/>
  <c r="AW20" i="87"/>
  <c r="AX20" i="87" s="1"/>
  <c r="AW22" i="87"/>
  <c r="AX22" i="87" s="1"/>
  <c r="AW26" i="87"/>
  <c r="AX26" i="87" s="1"/>
  <c r="AW28" i="87"/>
  <c r="AX28" i="87" s="1"/>
  <c r="AW30" i="87"/>
  <c r="AX30" i="87" s="1"/>
  <c r="AW34" i="87"/>
  <c r="AX34" i="87" s="1"/>
  <c r="AW36" i="87"/>
  <c r="AX36" i="87" s="1"/>
  <c r="AY77" i="87"/>
  <c r="AW9" i="87"/>
  <c r="AX9" i="87" s="1"/>
  <c r="AW15" i="87"/>
  <c r="AX15" i="87" s="1"/>
  <c r="AW21" i="87"/>
  <c r="AX21" i="87" s="1"/>
  <c r="AW25" i="87"/>
  <c r="AX25" i="87" s="1"/>
  <c r="AW29" i="87"/>
  <c r="AX29" i="87" s="1"/>
  <c r="AW37" i="87"/>
  <c r="AX37" i="87" s="1"/>
  <c r="AW6" i="87"/>
  <c r="AX6" i="87" s="1"/>
  <c r="AW12" i="87"/>
  <c r="AX12" i="87" s="1"/>
  <c r="AW14" i="87"/>
  <c r="AX14" i="87" s="1"/>
  <c r="AW38" i="87"/>
  <c r="AX38" i="87" s="1"/>
  <c r="AW40" i="87"/>
  <c r="AX40" i="87" s="1"/>
  <c r="AW42" i="87"/>
  <c r="AX42" i="87" s="1"/>
  <c r="AW44" i="87"/>
  <c r="AX44" i="87" s="1"/>
  <c r="I44" i="3" s="1"/>
  <c r="AW46" i="87"/>
  <c r="AX46" i="87" s="1"/>
  <c r="AW48" i="87"/>
  <c r="AX48" i="87" s="1"/>
  <c r="AW50" i="87"/>
  <c r="AX50" i="87" s="1"/>
  <c r="AW52" i="87"/>
  <c r="AX52" i="87" s="1"/>
  <c r="AW54" i="87"/>
  <c r="AX54" i="87" s="1"/>
  <c r="AW56" i="87"/>
  <c r="AX56" i="87" s="1"/>
  <c r="AW58" i="87"/>
  <c r="AX58" i="87" s="1"/>
  <c r="AW60" i="87"/>
  <c r="AX60" i="87" s="1"/>
  <c r="I60" i="3" s="1"/>
  <c r="AW62" i="87"/>
  <c r="AX62" i="87" s="1"/>
  <c r="AW64" i="87"/>
  <c r="AX64" i="87" s="1"/>
  <c r="I64" i="3" s="1"/>
  <c r="AW66" i="87"/>
  <c r="AX66" i="87" s="1"/>
  <c r="AW68" i="87"/>
  <c r="AX68" i="87" s="1"/>
  <c r="AW70" i="87"/>
  <c r="AX70" i="87" s="1"/>
  <c r="AW72" i="87"/>
  <c r="AX72" i="87" s="1"/>
  <c r="AW74" i="87"/>
  <c r="AX74" i="87" s="1"/>
  <c r="AW76" i="87"/>
  <c r="AX76" i="87" s="1"/>
  <c r="I76" i="3" s="1"/>
  <c r="I38" i="3"/>
  <c r="I42" i="3"/>
  <c r="I46" i="3"/>
  <c r="I50" i="3"/>
  <c r="I54" i="3"/>
  <c r="I58" i="3"/>
  <c r="I62" i="3"/>
  <c r="I66" i="3"/>
  <c r="I70" i="3"/>
  <c r="I74" i="3"/>
  <c r="AW32" i="87"/>
  <c r="AX32" i="87" s="1"/>
  <c r="AW11" i="87"/>
  <c r="AX11" i="87" s="1"/>
  <c r="AW19" i="87"/>
  <c r="AX19" i="87" s="1"/>
  <c r="AW27" i="87"/>
  <c r="AX27" i="87" s="1"/>
  <c r="AW35" i="87"/>
  <c r="AX35" i="87" s="1"/>
  <c r="AW71" i="87"/>
  <c r="AX71" i="87" s="1"/>
  <c r="AW73" i="87"/>
  <c r="AX73" i="87" s="1"/>
  <c r="AW75" i="87"/>
  <c r="AX75" i="87" s="1"/>
  <c r="AG6" i="3"/>
  <c r="L40" i="3"/>
  <c r="L48" i="3"/>
  <c r="L52" i="3"/>
  <c r="L68" i="3"/>
  <c r="L72" i="3"/>
  <c r="L76" i="3"/>
  <c r="L44" i="3"/>
  <c r="L56" i="3"/>
  <c r="L60" i="3"/>
  <c r="L64" i="3"/>
  <c r="AG7" i="3"/>
  <c r="AG10" i="3"/>
  <c r="AG11" i="3"/>
  <c r="AG14" i="3"/>
  <c r="AG15" i="3"/>
  <c r="AG19" i="3"/>
  <c r="AG23" i="3"/>
  <c r="AG8" i="3"/>
  <c r="AG12" i="3"/>
  <c r="AG16" i="3"/>
  <c r="AG18" i="3"/>
  <c r="AG20" i="3"/>
  <c r="AG22" i="3"/>
  <c r="AG24" i="3"/>
  <c r="AG26" i="3"/>
  <c r="AG27" i="3"/>
  <c r="AG30" i="3"/>
  <c r="AG31" i="3"/>
  <c r="AG34" i="3"/>
  <c r="I52" i="3"/>
  <c r="I68" i="3"/>
  <c r="I40" i="3"/>
  <c r="I48" i="3"/>
  <c r="I56" i="3"/>
  <c r="I72" i="3"/>
  <c r="AG28" i="3"/>
  <c r="AG32" i="3"/>
  <c r="AG35" i="3"/>
  <c r="AG36" i="3"/>
  <c r="X11" i="3"/>
  <c r="K11" i="3"/>
  <c r="K19" i="3"/>
  <c r="X19" i="3"/>
  <c r="X27" i="3"/>
  <c r="K27" i="3"/>
  <c r="X35" i="3"/>
  <c r="K35" i="3"/>
  <c r="X43" i="3"/>
  <c r="K43" i="3"/>
  <c r="X51" i="3"/>
  <c r="K51" i="3"/>
  <c r="X59" i="3"/>
  <c r="K59" i="3"/>
  <c r="X67" i="3"/>
  <c r="K67" i="3"/>
  <c r="X75" i="3"/>
  <c r="K75" i="3"/>
  <c r="K6" i="3"/>
  <c r="X6" i="3"/>
  <c r="K10" i="3"/>
  <c r="X10" i="3"/>
  <c r="K14" i="3"/>
  <c r="X14" i="3"/>
  <c r="K18" i="3"/>
  <c r="X18" i="3"/>
  <c r="K22" i="3"/>
  <c r="X22" i="3"/>
  <c r="K26" i="3"/>
  <c r="X26" i="3"/>
  <c r="K30" i="3"/>
  <c r="X30" i="3"/>
  <c r="K34" i="3"/>
  <c r="X34" i="3"/>
  <c r="K38" i="3"/>
  <c r="X38" i="3"/>
  <c r="K42" i="3"/>
  <c r="X42" i="3"/>
  <c r="K46" i="3"/>
  <c r="X46" i="3"/>
  <c r="K50" i="3"/>
  <c r="X50" i="3"/>
  <c r="K54" i="3"/>
  <c r="X54" i="3"/>
  <c r="X58" i="3"/>
  <c r="K58" i="3"/>
  <c r="K62" i="3"/>
  <c r="X62" i="3"/>
  <c r="K66" i="3"/>
  <c r="X66" i="3"/>
  <c r="K70" i="3"/>
  <c r="X70" i="3"/>
  <c r="K74" i="3"/>
  <c r="X74" i="3"/>
  <c r="I6" i="3"/>
  <c r="I10" i="3"/>
  <c r="I14" i="3"/>
  <c r="I18" i="3"/>
  <c r="I22" i="3"/>
  <c r="I26" i="3"/>
  <c r="I30" i="3"/>
  <c r="I34" i="3"/>
  <c r="I39" i="3"/>
  <c r="I43" i="3"/>
  <c r="I47" i="3"/>
  <c r="I51" i="3"/>
  <c r="I55" i="3"/>
  <c r="I59" i="3"/>
  <c r="I63" i="3"/>
  <c r="I67" i="3"/>
  <c r="I71" i="3"/>
  <c r="I75" i="3"/>
  <c r="H7" i="3"/>
  <c r="H11" i="3"/>
  <c r="H15" i="3"/>
  <c r="H19" i="3"/>
  <c r="H23" i="3"/>
  <c r="H27" i="3"/>
  <c r="H31" i="3"/>
  <c r="H35" i="3"/>
  <c r="H40" i="3"/>
  <c r="H44" i="3"/>
  <c r="H48" i="3"/>
  <c r="H52" i="3"/>
  <c r="H56" i="3"/>
  <c r="H60" i="3"/>
  <c r="H64" i="3"/>
  <c r="H68" i="3"/>
  <c r="H72" i="3"/>
  <c r="M8" i="3"/>
  <c r="M12" i="3"/>
  <c r="M16" i="3"/>
  <c r="M20" i="3"/>
  <c r="M24" i="3"/>
  <c r="M28" i="3"/>
  <c r="M32" i="3"/>
  <c r="M36" i="3"/>
  <c r="M40" i="3"/>
  <c r="M44" i="3"/>
  <c r="M48" i="3"/>
  <c r="M52" i="3"/>
  <c r="M56" i="3"/>
  <c r="M60" i="3"/>
  <c r="M64" i="3"/>
  <c r="M68" i="3"/>
  <c r="M72" i="3"/>
  <c r="M76" i="3"/>
  <c r="Q8" i="3"/>
  <c r="Q12" i="3"/>
  <c r="Q16" i="3"/>
  <c r="Q20" i="3"/>
  <c r="Q24" i="3"/>
  <c r="Q28" i="3"/>
  <c r="Q32" i="3"/>
  <c r="Q36" i="3"/>
  <c r="Q40" i="3"/>
  <c r="Q44" i="3"/>
  <c r="Q48" i="3"/>
  <c r="Q52" i="3"/>
  <c r="Q56" i="3"/>
  <c r="Q60" i="3"/>
  <c r="Q64" i="3"/>
  <c r="Q68" i="3"/>
  <c r="Q72" i="3"/>
  <c r="Q76" i="3"/>
  <c r="K5" i="3"/>
  <c r="X5" i="3"/>
  <c r="K9" i="3"/>
  <c r="X9" i="3"/>
  <c r="K13" i="3"/>
  <c r="X13" i="3"/>
  <c r="K17" i="3"/>
  <c r="X17" i="3"/>
  <c r="K21" i="3"/>
  <c r="X21" i="3"/>
  <c r="K25" i="3"/>
  <c r="X25" i="3"/>
  <c r="K29" i="3"/>
  <c r="X29" i="3"/>
  <c r="K33" i="3"/>
  <c r="X33" i="3"/>
  <c r="K37" i="3"/>
  <c r="X37" i="3"/>
  <c r="K41" i="3"/>
  <c r="X41" i="3"/>
  <c r="K45" i="3"/>
  <c r="X45" i="3"/>
  <c r="K49" i="3"/>
  <c r="X49" i="3"/>
  <c r="K53" i="3"/>
  <c r="X53" i="3"/>
  <c r="K57" i="3"/>
  <c r="X57" i="3"/>
  <c r="K61" i="3"/>
  <c r="X61" i="3"/>
  <c r="K65" i="3"/>
  <c r="X65" i="3"/>
  <c r="K69" i="3"/>
  <c r="X69" i="3"/>
  <c r="K73" i="3"/>
  <c r="X73" i="3"/>
  <c r="I5" i="3"/>
  <c r="I9" i="3"/>
  <c r="I13" i="3"/>
  <c r="I17" i="3"/>
  <c r="I21" i="3"/>
  <c r="I25" i="3"/>
  <c r="I29" i="3"/>
  <c r="I33" i="3"/>
  <c r="H6" i="3"/>
  <c r="H10" i="3"/>
  <c r="H14" i="3"/>
  <c r="H18" i="3"/>
  <c r="H22" i="3"/>
  <c r="H26" i="3"/>
  <c r="H30" i="3"/>
  <c r="H34" i="3"/>
  <c r="H39" i="3"/>
  <c r="H43" i="3"/>
  <c r="H47" i="3"/>
  <c r="H51" i="3"/>
  <c r="H55" i="3"/>
  <c r="H59" i="3"/>
  <c r="H63" i="3"/>
  <c r="H67" i="3"/>
  <c r="H71" i="3"/>
  <c r="M7" i="3"/>
  <c r="M11" i="3"/>
  <c r="M15" i="3"/>
  <c r="M19" i="3"/>
  <c r="M23" i="3"/>
  <c r="M27" i="3"/>
  <c r="M31" i="3"/>
  <c r="M35" i="3"/>
  <c r="M39" i="3"/>
  <c r="M43" i="3"/>
  <c r="M47" i="3"/>
  <c r="M51" i="3"/>
  <c r="M55" i="3"/>
  <c r="M59" i="3"/>
  <c r="M63" i="3"/>
  <c r="M67" i="3"/>
  <c r="M71" i="3"/>
  <c r="M75" i="3"/>
  <c r="Q7" i="3"/>
  <c r="Q11" i="3"/>
  <c r="Q15" i="3"/>
  <c r="Q19" i="3"/>
  <c r="Q23" i="3"/>
  <c r="Q27" i="3"/>
  <c r="Q31" i="3"/>
  <c r="Q35" i="3"/>
  <c r="Q39" i="3"/>
  <c r="Q43" i="3"/>
  <c r="Q47" i="3"/>
  <c r="Q51" i="3"/>
  <c r="Q55" i="3"/>
  <c r="Q59" i="3"/>
  <c r="Q63" i="3"/>
  <c r="Q67" i="3"/>
  <c r="Q71" i="3"/>
  <c r="Q75" i="3"/>
  <c r="AA75" i="3" s="1"/>
  <c r="R11" i="3"/>
  <c r="R19" i="3"/>
  <c r="R27" i="3"/>
  <c r="R35" i="3"/>
  <c r="R43" i="3"/>
  <c r="R51" i="3"/>
  <c r="R59" i="3"/>
  <c r="R67" i="3"/>
  <c r="R75" i="3"/>
  <c r="K8" i="3"/>
  <c r="X8" i="3"/>
  <c r="K12" i="3"/>
  <c r="X12" i="3"/>
  <c r="K16" i="3"/>
  <c r="X16" i="3"/>
  <c r="K20" i="3"/>
  <c r="X20" i="3"/>
  <c r="K24" i="3"/>
  <c r="X24" i="3"/>
  <c r="K28" i="3"/>
  <c r="X28" i="3"/>
  <c r="K32" i="3"/>
  <c r="X32" i="3"/>
  <c r="K36" i="3"/>
  <c r="X36" i="3"/>
  <c r="K40" i="3"/>
  <c r="X40" i="3"/>
  <c r="K44" i="3"/>
  <c r="X44" i="3"/>
  <c r="K48" i="3"/>
  <c r="X48" i="3"/>
  <c r="K52" i="3"/>
  <c r="X52" i="3"/>
  <c r="K56" i="3"/>
  <c r="X56" i="3"/>
  <c r="K60" i="3"/>
  <c r="X60" i="3"/>
  <c r="K64" i="3"/>
  <c r="X64" i="3"/>
  <c r="K68" i="3"/>
  <c r="X68" i="3"/>
  <c r="K72" i="3"/>
  <c r="X72" i="3"/>
  <c r="K76" i="3"/>
  <c r="X76" i="3"/>
  <c r="L33" i="3"/>
  <c r="AG37" i="3"/>
  <c r="AG41" i="3"/>
  <c r="AG43" i="3"/>
  <c r="AG45" i="3"/>
  <c r="AG47" i="3"/>
  <c r="AG49" i="3"/>
  <c r="AG51" i="3"/>
  <c r="AG53" i="3"/>
  <c r="AG55" i="3"/>
  <c r="AG57" i="3"/>
  <c r="AG59" i="3"/>
  <c r="AG61" i="3"/>
  <c r="AG63" i="3"/>
  <c r="AG65" i="3"/>
  <c r="AG67" i="3"/>
  <c r="AG69" i="3"/>
  <c r="AG71" i="3"/>
  <c r="AG73" i="3"/>
  <c r="AG75" i="3"/>
  <c r="I8" i="3"/>
  <c r="I12" i="3"/>
  <c r="I16" i="3"/>
  <c r="I20" i="3"/>
  <c r="I24" i="3"/>
  <c r="I28" i="3"/>
  <c r="I32" i="3"/>
  <c r="I36" i="3"/>
  <c r="I41" i="3"/>
  <c r="I45" i="3"/>
  <c r="I49" i="3"/>
  <c r="I53" i="3"/>
  <c r="I57" i="3"/>
  <c r="I61" i="3"/>
  <c r="I65" i="3"/>
  <c r="I69" i="3"/>
  <c r="I73" i="3"/>
  <c r="H5" i="3"/>
  <c r="H9" i="3"/>
  <c r="H13" i="3"/>
  <c r="H17" i="3"/>
  <c r="H21" i="3"/>
  <c r="H25" i="3"/>
  <c r="H29" i="3"/>
  <c r="H33" i="3"/>
  <c r="H38" i="3"/>
  <c r="H42" i="3"/>
  <c r="H46" i="3"/>
  <c r="H50" i="3"/>
  <c r="H54" i="3"/>
  <c r="H58" i="3"/>
  <c r="H62" i="3"/>
  <c r="H66" i="3"/>
  <c r="H70" i="3"/>
  <c r="M6" i="3"/>
  <c r="Y6" i="3" s="1"/>
  <c r="M10" i="3"/>
  <c r="M14" i="3"/>
  <c r="M18" i="3"/>
  <c r="M22" i="3"/>
  <c r="Y22" i="3" s="1"/>
  <c r="M26" i="3"/>
  <c r="M30" i="3"/>
  <c r="M34" i="3"/>
  <c r="M38" i="3"/>
  <c r="M42" i="3"/>
  <c r="M46" i="3"/>
  <c r="M50" i="3"/>
  <c r="M54" i="3"/>
  <c r="M58" i="3"/>
  <c r="M62" i="3"/>
  <c r="M66" i="3"/>
  <c r="M70" i="3"/>
  <c r="M74" i="3"/>
  <c r="Y74" i="3" s="1"/>
  <c r="Q6" i="3"/>
  <c r="Q10" i="3"/>
  <c r="Q14" i="3"/>
  <c r="Q18" i="3"/>
  <c r="Q22" i="3"/>
  <c r="Q26" i="3"/>
  <c r="Q30" i="3"/>
  <c r="Q34" i="3"/>
  <c r="Q38" i="3"/>
  <c r="Q42" i="3"/>
  <c r="Q46" i="3"/>
  <c r="Q50" i="3"/>
  <c r="Q54" i="3"/>
  <c r="Q58" i="3"/>
  <c r="Q62" i="3"/>
  <c r="Q66" i="3"/>
  <c r="Q70" i="3"/>
  <c r="Q74" i="3"/>
  <c r="R6" i="3"/>
  <c r="R10" i="3"/>
  <c r="R14" i="3"/>
  <c r="R18" i="3"/>
  <c r="R22" i="3"/>
  <c r="R26" i="3"/>
  <c r="R30" i="3"/>
  <c r="R34" i="3"/>
  <c r="R38" i="3"/>
  <c r="R42" i="3"/>
  <c r="R46" i="3"/>
  <c r="R50" i="3"/>
  <c r="R54" i="3"/>
  <c r="R58" i="3"/>
  <c r="R62" i="3"/>
  <c r="R66" i="3"/>
  <c r="R70" i="3"/>
  <c r="R74" i="3"/>
  <c r="X7" i="3"/>
  <c r="K7" i="3"/>
  <c r="X15" i="3"/>
  <c r="K15" i="3"/>
  <c r="X23" i="3"/>
  <c r="K23" i="3"/>
  <c r="X31" i="3"/>
  <c r="K31" i="3"/>
  <c r="X39" i="3"/>
  <c r="K39" i="3"/>
  <c r="X47" i="3"/>
  <c r="K47" i="3"/>
  <c r="X55" i="3"/>
  <c r="K55" i="3"/>
  <c r="X63" i="3"/>
  <c r="K63" i="3"/>
  <c r="K71" i="3"/>
  <c r="X71" i="3"/>
  <c r="I7" i="3"/>
  <c r="I11" i="3"/>
  <c r="I15" i="3"/>
  <c r="I19" i="3"/>
  <c r="I23" i="3"/>
  <c r="I27" i="3"/>
  <c r="I31" i="3"/>
  <c r="I35" i="3"/>
  <c r="H8" i="3"/>
  <c r="H12" i="3"/>
  <c r="Y12" i="3" s="1"/>
  <c r="H16" i="3"/>
  <c r="H20" i="3"/>
  <c r="H24" i="3"/>
  <c r="H28" i="3"/>
  <c r="Y28" i="3" s="1"/>
  <c r="H32" i="3"/>
  <c r="H36" i="3"/>
  <c r="H41" i="3"/>
  <c r="H45" i="3"/>
  <c r="H49" i="3"/>
  <c r="H53" i="3"/>
  <c r="H57" i="3"/>
  <c r="H61" i="3"/>
  <c r="H65" i="3"/>
  <c r="H69" i="3"/>
  <c r="M5" i="3"/>
  <c r="M9" i="3"/>
  <c r="M13" i="3"/>
  <c r="M17" i="3"/>
  <c r="M21" i="3"/>
  <c r="Y21" i="3" s="1"/>
  <c r="M25" i="3"/>
  <c r="M29" i="3"/>
  <c r="M33" i="3"/>
  <c r="M37" i="3"/>
  <c r="M41" i="3"/>
  <c r="M45" i="3"/>
  <c r="M49" i="3"/>
  <c r="M53" i="3"/>
  <c r="M57" i="3"/>
  <c r="M61" i="3"/>
  <c r="M65" i="3"/>
  <c r="M69" i="3"/>
  <c r="M73" i="3"/>
  <c r="Q5" i="3"/>
  <c r="Q9" i="3"/>
  <c r="Q13" i="3"/>
  <c r="Q17" i="3"/>
  <c r="Q21" i="3"/>
  <c r="Q25" i="3"/>
  <c r="Q29" i="3"/>
  <c r="Q33" i="3"/>
  <c r="Q37" i="3"/>
  <c r="Q41" i="3"/>
  <c r="Q45" i="3"/>
  <c r="Q49" i="3"/>
  <c r="Q53" i="3"/>
  <c r="Q57" i="3"/>
  <c r="Q61" i="3"/>
  <c r="Q65" i="3"/>
  <c r="Q69" i="3"/>
  <c r="Q73" i="3"/>
  <c r="R5" i="3"/>
  <c r="R9" i="3"/>
  <c r="R13" i="3"/>
  <c r="R17" i="3"/>
  <c r="R21" i="3"/>
  <c r="R25" i="3"/>
  <c r="R29" i="3"/>
  <c r="R33" i="3"/>
  <c r="R37" i="3"/>
  <c r="R41" i="3"/>
  <c r="R45" i="3"/>
  <c r="R49" i="3"/>
  <c r="R53" i="3"/>
  <c r="R57" i="3"/>
  <c r="R61" i="3"/>
  <c r="R65" i="3"/>
  <c r="R69" i="3"/>
  <c r="R73" i="3"/>
  <c r="I37" i="3"/>
  <c r="H37" i="3"/>
  <c r="AG5" i="3"/>
  <c r="AZ77" i="87"/>
  <c r="L5" i="3"/>
  <c r="Y26" i="3"/>
  <c r="Y51" i="3"/>
  <c r="Y75" i="3"/>
  <c r="Y48" i="3"/>
  <c r="Y43" i="3" l="1"/>
  <c r="Y60" i="3"/>
  <c r="AA76" i="3"/>
  <c r="Y58" i="3"/>
  <c r="AX77" i="87"/>
  <c r="Y15" i="3"/>
  <c r="Y34" i="3"/>
  <c r="Y66" i="3"/>
  <c r="Y24" i="3"/>
  <c r="Y73" i="3"/>
  <c r="Y9" i="3"/>
  <c r="Y35" i="3"/>
  <c r="Y42" i="3"/>
  <c r="Y10" i="3"/>
  <c r="Y59" i="3"/>
  <c r="Y32" i="3"/>
  <c r="Y16" i="3"/>
  <c r="Y72" i="3"/>
  <c r="Y40" i="3"/>
  <c r="Y64" i="3"/>
  <c r="Y50" i="3"/>
  <c r="Y31" i="3"/>
  <c r="Y67" i="3"/>
  <c r="Y18" i="3"/>
  <c r="Y68" i="3"/>
  <c r="Y52" i="3"/>
  <c r="Y56" i="3"/>
  <c r="Y44" i="3"/>
  <c r="Y8" i="3"/>
  <c r="Y54" i="3"/>
  <c r="Y38" i="3"/>
  <c r="Y13" i="3"/>
  <c r="Y27" i="3"/>
  <c r="Y53" i="3"/>
  <c r="Y62" i="3"/>
  <c r="Y14" i="3"/>
  <c r="Y47" i="3"/>
  <c r="Y46" i="3"/>
  <c r="Y76" i="3"/>
  <c r="Y19" i="3"/>
  <c r="Y71" i="3"/>
  <c r="Y55" i="3"/>
  <c r="Y39" i="3"/>
  <c r="Y63" i="3"/>
  <c r="Y30" i="3"/>
  <c r="Y29" i="3"/>
  <c r="Y65" i="3"/>
  <c r="Y49" i="3"/>
  <c r="Y25" i="3"/>
  <c r="Y36" i="3"/>
  <c r="Y20" i="3"/>
  <c r="M77" i="3"/>
  <c r="Y5" i="3"/>
  <c r="Y11" i="3"/>
  <c r="Y61" i="3"/>
  <c r="Y45" i="3"/>
  <c r="Y57" i="3"/>
  <c r="Y41" i="3"/>
  <c r="R77" i="3"/>
  <c r="Y69" i="3"/>
  <c r="Y17" i="3"/>
  <c r="Y23" i="3"/>
  <c r="Y7" i="3"/>
  <c r="Y33" i="3"/>
  <c r="Q77" i="3"/>
  <c r="K77" i="3"/>
  <c r="Y37" i="3"/>
  <c r="I77" i="3"/>
  <c r="H77" i="3"/>
  <c r="AG77" i="3"/>
  <c r="L77" i="3"/>
  <c r="BA24" i="3"/>
  <c r="BB24" i="3"/>
  <c r="BA40" i="3"/>
  <c r="BB40" i="3"/>
  <c r="BA56" i="3"/>
  <c r="BB56" i="3"/>
  <c r="BA72" i="3"/>
  <c r="BB72" i="3"/>
  <c r="BA7" i="3"/>
  <c r="BB7" i="3"/>
  <c r="BB11" i="3"/>
  <c r="BA11" i="3"/>
  <c r="BB23" i="3"/>
  <c r="BA23" i="3"/>
  <c r="BA27" i="3"/>
  <c r="BB27" i="3"/>
  <c r="BB31" i="3"/>
  <c r="BA31" i="3"/>
  <c r="BA35" i="3"/>
  <c r="BB35" i="3"/>
  <c r="BA39" i="3"/>
  <c r="BB39" i="3"/>
  <c r="BB43" i="3"/>
  <c r="BA47" i="3"/>
  <c r="BB47" i="3"/>
  <c r="BA51" i="3"/>
  <c r="BB51" i="3"/>
  <c r="BA55" i="3"/>
  <c r="BB55" i="3"/>
  <c r="BB59" i="3"/>
  <c r="BA63" i="3"/>
  <c r="BB63" i="3"/>
  <c r="BB67" i="3"/>
  <c r="BA67" i="3"/>
  <c r="BA71" i="3"/>
  <c r="BB71" i="3"/>
  <c r="BB75" i="3"/>
  <c r="BA12" i="3"/>
  <c r="BB12" i="3"/>
  <c r="BA20" i="3"/>
  <c r="BB20" i="3"/>
  <c r="BA32" i="3"/>
  <c r="BB32" i="3"/>
  <c r="BA44" i="3"/>
  <c r="BB44" i="3"/>
  <c r="BA48" i="3"/>
  <c r="BB48" i="3"/>
  <c r="BA60" i="3"/>
  <c r="BB60" i="3"/>
  <c r="BA64" i="3"/>
  <c r="BB64" i="3"/>
  <c r="BB76" i="3"/>
  <c r="BA19" i="3"/>
  <c r="BB19" i="3"/>
  <c r="BB6" i="3"/>
  <c r="BA6" i="3"/>
  <c r="BB10" i="3"/>
  <c r="BA10" i="3"/>
  <c r="BB14" i="3"/>
  <c r="BA14" i="3"/>
  <c r="BB18" i="3"/>
  <c r="BA18" i="3"/>
  <c r="BB22" i="3"/>
  <c r="BA22" i="3"/>
  <c r="BB26" i="3"/>
  <c r="BA26" i="3"/>
  <c r="BB30" i="3"/>
  <c r="BA30" i="3"/>
  <c r="BB34" i="3"/>
  <c r="BA34" i="3"/>
  <c r="BB38" i="3"/>
  <c r="BA38" i="3"/>
  <c r="BB42" i="3"/>
  <c r="BA42" i="3"/>
  <c r="BB46" i="3"/>
  <c r="BA46" i="3"/>
  <c r="BB50" i="3"/>
  <c r="BA50" i="3"/>
  <c r="BB54" i="3"/>
  <c r="BA54" i="3"/>
  <c r="BB58" i="3"/>
  <c r="BA58" i="3"/>
  <c r="BB62" i="3"/>
  <c r="BA62" i="3"/>
  <c r="BB66" i="3"/>
  <c r="BA66" i="3"/>
  <c r="BB70" i="3"/>
  <c r="BA70" i="3"/>
  <c r="BB74" i="3"/>
  <c r="BA74" i="3"/>
  <c r="BA8" i="3"/>
  <c r="BB8" i="3"/>
  <c r="BA16" i="3"/>
  <c r="BB16" i="3"/>
  <c r="BA28" i="3"/>
  <c r="BB28" i="3"/>
  <c r="BA36" i="3"/>
  <c r="BB36" i="3"/>
  <c r="BA52" i="3"/>
  <c r="BB52" i="3"/>
  <c r="BA68" i="3"/>
  <c r="BB68" i="3"/>
  <c r="BA15" i="3"/>
  <c r="BB15" i="3"/>
  <c r="BB5" i="3"/>
  <c r="BA5" i="3"/>
  <c r="BB9" i="3"/>
  <c r="BA9" i="3"/>
  <c r="BB13" i="3"/>
  <c r="BA13" i="3"/>
  <c r="BB17" i="3"/>
  <c r="BA17" i="3"/>
  <c r="BB21" i="3"/>
  <c r="BA21" i="3"/>
  <c r="BB25" i="3"/>
  <c r="BA25" i="3"/>
  <c r="BB29" i="3"/>
  <c r="BB33" i="3"/>
  <c r="BA33" i="3"/>
  <c r="BB37" i="3"/>
  <c r="BA37" i="3"/>
  <c r="BB41" i="3"/>
  <c r="BA41" i="3"/>
  <c r="BB45" i="3"/>
  <c r="BA45" i="3"/>
  <c r="BB49" i="3"/>
  <c r="BA49" i="3"/>
  <c r="BB53" i="3"/>
  <c r="BA53" i="3"/>
  <c r="BB57" i="3"/>
  <c r="BA57" i="3"/>
  <c r="BB61" i="3"/>
  <c r="BA61" i="3"/>
  <c r="BB65" i="3"/>
  <c r="BB69" i="3"/>
  <c r="BA69" i="3"/>
  <c r="BB73" i="3"/>
  <c r="BA73" i="3"/>
  <c r="D25" i="37"/>
  <c r="G9" i="3"/>
  <c r="G17" i="3"/>
  <c r="G25" i="3"/>
  <c r="G33" i="3"/>
  <c r="G41" i="3"/>
  <c r="G49" i="3"/>
  <c r="G57" i="3"/>
  <c r="G65" i="3"/>
  <c r="G73" i="3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5" i="3"/>
  <c r="G13" i="3"/>
  <c r="G21" i="3"/>
  <c r="G29" i="3"/>
  <c r="G37" i="3"/>
  <c r="G45" i="3"/>
  <c r="G53" i="3"/>
  <c r="G61" i="3"/>
  <c r="G69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Y77" i="3" l="1"/>
  <c r="BA77" i="3"/>
  <c r="X77" i="3"/>
  <c r="BB77" i="3"/>
  <c r="AC50" i="3"/>
  <c r="AP90" i="3" l="1"/>
  <c r="M97" i="3" l="1"/>
  <c r="N98" i="3" s="1"/>
  <c r="O15" i="3" l="1"/>
  <c r="N15" i="3"/>
  <c r="P15" i="3"/>
  <c r="O23" i="3"/>
  <c r="N23" i="3"/>
  <c r="P23" i="3"/>
  <c r="O35" i="3"/>
  <c r="N35" i="3"/>
  <c r="P35" i="3"/>
  <c r="O43" i="3"/>
  <c r="N43" i="3"/>
  <c r="P43" i="3"/>
  <c r="O55" i="3"/>
  <c r="N55" i="3"/>
  <c r="P55" i="3"/>
  <c r="O8" i="3"/>
  <c r="P8" i="3"/>
  <c r="N8" i="3"/>
  <c r="O12" i="3"/>
  <c r="P12" i="3"/>
  <c r="N12" i="3"/>
  <c r="O16" i="3"/>
  <c r="P16" i="3"/>
  <c r="N16" i="3"/>
  <c r="O20" i="3"/>
  <c r="P20" i="3"/>
  <c r="N20" i="3"/>
  <c r="O24" i="3"/>
  <c r="P24" i="3"/>
  <c r="N24" i="3"/>
  <c r="O28" i="3"/>
  <c r="P28" i="3"/>
  <c r="N28" i="3"/>
  <c r="O32" i="3"/>
  <c r="P32" i="3"/>
  <c r="N32" i="3"/>
  <c r="O36" i="3"/>
  <c r="P36" i="3"/>
  <c r="N36" i="3"/>
  <c r="P40" i="3"/>
  <c r="N40" i="3"/>
  <c r="O40" i="3"/>
  <c r="O44" i="3"/>
  <c r="N44" i="3"/>
  <c r="P44" i="3"/>
  <c r="O48" i="3"/>
  <c r="N48" i="3"/>
  <c r="O52" i="3"/>
  <c r="N52" i="3"/>
  <c r="O56" i="3"/>
  <c r="N56" i="3"/>
  <c r="P56" i="3"/>
  <c r="O7" i="3"/>
  <c r="N7" i="3"/>
  <c r="P7" i="3"/>
  <c r="O19" i="3"/>
  <c r="N19" i="3"/>
  <c r="P19" i="3"/>
  <c r="O27" i="3"/>
  <c r="N27" i="3"/>
  <c r="P27" i="3"/>
  <c r="O39" i="3"/>
  <c r="N39" i="3"/>
  <c r="P39" i="3"/>
  <c r="O47" i="3"/>
  <c r="N47" i="3"/>
  <c r="O5" i="3"/>
  <c r="N5" i="3"/>
  <c r="P5" i="3"/>
  <c r="O9" i="3"/>
  <c r="N9" i="3"/>
  <c r="P9" i="3"/>
  <c r="O13" i="3"/>
  <c r="N13" i="3"/>
  <c r="P13" i="3"/>
  <c r="O17" i="3"/>
  <c r="N17" i="3"/>
  <c r="P17" i="3"/>
  <c r="O21" i="3"/>
  <c r="N21" i="3"/>
  <c r="P21" i="3"/>
  <c r="O25" i="3"/>
  <c r="N25" i="3"/>
  <c r="P25" i="3"/>
  <c r="O29" i="3"/>
  <c r="N29" i="3"/>
  <c r="P29" i="3"/>
  <c r="O33" i="3"/>
  <c r="N33" i="3"/>
  <c r="P33" i="3"/>
  <c r="O37" i="3"/>
  <c r="N37" i="3"/>
  <c r="P37" i="3"/>
  <c r="O41" i="3"/>
  <c r="P41" i="3"/>
  <c r="N41" i="3"/>
  <c r="O45" i="3"/>
  <c r="P45" i="3"/>
  <c r="N45" i="3"/>
  <c r="O49" i="3"/>
  <c r="N49" i="3"/>
  <c r="O53" i="3"/>
  <c r="P53" i="3"/>
  <c r="N53" i="3"/>
  <c r="O57" i="3"/>
  <c r="P57" i="3"/>
  <c r="N57" i="3"/>
  <c r="O11" i="3"/>
  <c r="N11" i="3"/>
  <c r="P11" i="3"/>
  <c r="O31" i="3"/>
  <c r="N31" i="3"/>
  <c r="P31" i="3"/>
  <c r="O51" i="3"/>
  <c r="N51" i="3"/>
  <c r="O6" i="3"/>
  <c r="P6" i="3"/>
  <c r="N6" i="3"/>
  <c r="O10" i="3"/>
  <c r="P10" i="3"/>
  <c r="N10" i="3"/>
  <c r="O14" i="3"/>
  <c r="P14" i="3"/>
  <c r="N14" i="3"/>
  <c r="O18" i="3"/>
  <c r="P18" i="3"/>
  <c r="N18" i="3"/>
  <c r="O22" i="3"/>
  <c r="P22" i="3"/>
  <c r="N22" i="3"/>
  <c r="O26" i="3"/>
  <c r="P26" i="3"/>
  <c r="N26" i="3"/>
  <c r="O30" i="3"/>
  <c r="P30" i="3"/>
  <c r="N30" i="3"/>
  <c r="O34" i="3"/>
  <c r="P34" i="3"/>
  <c r="N34" i="3"/>
  <c r="O38" i="3"/>
  <c r="P38" i="3"/>
  <c r="N38" i="3"/>
  <c r="O42" i="3"/>
  <c r="P42" i="3"/>
  <c r="N42" i="3"/>
  <c r="O46" i="3"/>
  <c r="N46" i="3"/>
  <c r="P46" i="3"/>
  <c r="O50" i="3"/>
  <c r="N50" i="3"/>
  <c r="O54" i="3"/>
  <c r="N54" i="3"/>
  <c r="P54" i="3"/>
  <c r="N58" i="3"/>
  <c r="AF69" i="3"/>
  <c r="V23" i="3"/>
  <c r="V68" i="3"/>
  <c r="V76" i="3"/>
  <c r="P77" i="3" l="1"/>
  <c r="O77" i="3"/>
  <c r="N77" i="3"/>
  <c r="V31" i="3"/>
  <c r="V69" i="3"/>
  <c r="V73" i="3"/>
  <c r="V39" i="3"/>
  <c r="V54" i="3"/>
  <c r="AC64" i="3"/>
  <c r="V74" i="3"/>
  <c r="V58" i="3"/>
  <c r="V70" i="3"/>
  <c r="V66" i="3"/>
  <c r="V50" i="3"/>
  <c r="V41" i="3"/>
  <c r="V72" i="3"/>
  <c r="V10" i="3"/>
  <c r="V62" i="3"/>
  <c r="V46" i="3"/>
  <c r="V14" i="3"/>
  <c r="V33" i="3"/>
  <c r="V19" i="3"/>
  <c r="V67" i="3"/>
  <c r="S76" i="3"/>
  <c r="AE76" i="3" s="1"/>
  <c r="AA74" i="3"/>
  <c r="AA43" i="3"/>
  <c r="AA48" i="3"/>
  <c r="AA44" i="3"/>
  <c r="AA40" i="3"/>
  <c r="AA36" i="3"/>
  <c r="AA20" i="3"/>
  <c r="AA15" i="3"/>
  <c r="AA58" i="3"/>
  <c r="AA47" i="3"/>
  <c r="AA49" i="3"/>
  <c r="AA45" i="3"/>
  <c r="AA41" i="3"/>
  <c r="AA37" i="3"/>
  <c r="AA57" i="3"/>
  <c r="AA39" i="3"/>
  <c r="AA50" i="3"/>
  <c r="AA46" i="3"/>
  <c r="AA42" i="3"/>
  <c r="AA38" i="3"/>
  <c r="V57" i="3"/>
  <c r="V61" i="3"/>
  <c r="V53" i="3"/>
  <c r="V45" i="3"/>
  <c r="V37" i="3"/>
  <c r="V29" i="3"/>
  <c r="V21" i="3"/>
  <c r="V13" i="3"/>
  <c r="V56" i="3"/>
  <c r="V52" i="3"/>
  <c r="V36" i="3"/>
  <c r="V20" i="3"/>
  <c r="V30" i="3"/>
  <c r="V64" i="3"/>
  <c r="V48" i="3"/>
  <c r="V32" i="3"/>
  <c r="V42" i="3"/>
  <c r="V26" i="3"/>
  <c r="V65" i="3"/>
  <c r="V25" i="3"/>
  <c r="V9" i="3"/>
  <c r="V16" i="3"/>
  <c r="V71" i="3"/>
  <c r="V63" i="3"/>
  <c r="V55" i="3"/>
  <c r="V47" i="3"/>
  <c r="V15" i="3"/>
  <c r="V7" i="3"/>
  <c r="V60" i="3"/>
  <c r="V44" i="3"/>
  <c r="V28" i="3"/>
  <c r="V12" i="3"/>
  <c r="V38" i="3"/>
  <c r="V22" i="3"/>
  <c r="V49" i="3"/>
  <c r="V17" i="3"/>
  <c r="V40" i="3"/>
  <c r="V24" i="3"/>
  <c r="V8" i="3"/>
  <c r="V75" i="3"/>
  <c r="V59" i="3"/>
  <c r="V51" i="3"/>
  <c r="V43" i="3"/>
  <c r="V35" i="3"/>
  <c r="V27" i="3"/>
  <c r="V11" i="3"/>
  <c r="V34" i="3"/>
  <c r="V18" i="3"/>
  <c r="V5" i="3"/>
  <c r="V6" i="3"/>
  <c r="V77" i="3" l="1"/>
  <c r="AA35" i="3"/>
  <c r="AA16" i="3"/>
  <c r="AA64" i="3"/>
  <c r="AA68" i="3"/>
  <c r="AA52" i="3"/>
  <c r="AA69" i="3"/>
  <c r="AA62" i="3"/>
  <c r="AA12" i="3"/>
  <c r="AA22" i="3"/>
  <c r="AA17" i="3"/>
  <c r="AA71" i="3"/>
  <c r="AA8" i="3"/>
  <c r="AA9" i="3"/>
  <c r="AA10" i="3"/>
  <c r="AA18" i="3"/>
  <c r="AA19" i="3"/>
  <c r="AA26" i="3"/>
  <c r="AA61" i="3"/>
  <c r="AA73" i="3"/>
  <c r="AA30" i="3"/>
  <c r="AA23" i="3"/>
  <c r="AA60" i="3"/>
  <c r="AA28" i="3"/>
  <c r="AA65" i="3"/>
  <c r="AA63" i="3"/>
  <c r="AA14" i="3"/>
  <c r="AA31" i="3"/>
  <c r="AA51" i="3"/>
  <c r="AA72" i="3"/>
  <c r="AA67" i="3"/>
  <c r="AA21" i="3"/>
  <c r="AA7" i="3"/>
  <c r="AA32" i="3"/>
  <c r="AA53" i="3"/>
  <c r="AA66" i="3"/>
  <c r="AA56" i="3"/>
  <c r="AA5" i="3"/>
  <c r="AA54" i="3" l="1"/>
  <c r="AA55" i="3"/>
  <c r="AA25" i="3"/>
  <c r="AA34" i="3"/>
  <c r="AA13" i="3"/>
  <c r="AA11" i="3"/>
  <c r="AA27" i="3"/>
  <c r="AA6" i="3"/>
  <c r="AA77" i="3" l="1"/>
  <c r="AH76" i="3"/>
  <c r="AH75" i="3"/>
  <c r="AH74" i="3"/>
  <c r="AH73" i="3"/>
  <c r="AH72" i="3"/>
  <c r="AH71" i="3"/>
  <c r="AH70" i="3"/>
  <c r="AH69" i="3"/>
  <c r="AH68" i="3"/>
  <c r="AH67" i="3"/>
  <c r="AH66" i="3"/>
  <c r="AH65" i="3"/>
  <c r="AH64" i="3"/>
  <c r="AH63" i="3"/>
  <c r="AH62" i="3"/>
  <c r="AH61" i="3"/>
  <c r="AH60" i="3"/>
  <c r="AH59" i="3"/>
  <c r="AH58" i="3"/>
  <c r="AH57" i="3"/>
  <c r="AH56" i="3"/>
  <c r="AH55" i="3"/>
  <c r="AH54" i="3"/>
  <c r="AH53" i="3"/>
  <c r="AH52" i="3"/>
  <c r="AH51" i="3"/>
  <c r="AH50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F76" i="3" l="1"/>
  <c r="AF75" i="3"/>
  <c r="AF74" i="3"/>
  <c r="AF73" i="3"/>
  <c r="AF72" i="3"/>
  <c r="AF71" i="3"/>
  <c r="AF70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5" i="3"/>
  <c r="AF6" i="3" l="1"/>
  <c r="AF77" i="3" l="1"/>
  <c r="AB53" i="3"/>
  <c r="AB51" i="3"/>
  <c r="AB45" i="3"/>
  <c r="AB43" i="3"/>
  <c r="AB37" i="3"/>
  <c r="AB35" i="3"/>
  <c r="AB27" i="3"/>
  <c r="AB21" i="3"/>
  <c r="AB19" i="3"/>
  <c r="AB13" i="3"/>
  <c r="AB7" i="3"/>
  <c r="AB6" i="3"/>
  <c r="AB11" i="3" l="1"/>
  <c r="AB14" i="3"/>
  <c r="AB22" i="3"/>
  <c r="AB30" i="3"/>
  <c r="AB38" i="3"/>
  <c r="AB46" i="3"/>
  <c r="AB54" i="3"/>
  <c r="AB62" i="3"/>
  <c r="AB39" i="3"/>
  <c r="AB15" i="3"/>
  <c r="AB23" i="3"/>
  <c r="AB31" i="3"/>
  <c r="AB47" i="3"/>
  <c r="AB55" i="3"/>
  <c r="AB63" i="3"/>
  <c r="AB8" i="3"/>
  <c r="AB16" i="3"/>
  <c r="AB32" i="3"/>
  <c r="AB40" i="3"/>
  <c r="AB48" i="3"/>
  <c r="AB56" i="3"/>
  <c r="AB9" i="3"/>
  <c r="AB17" i="3"/>
  <c r="AB25" i="3"/>
  <c r="AB41" i="3"/>
  <c r="AB61" i="3"/>
  <c r="AB52" i="3"/>
  <c r="AB49" i="3"/>
  <c r="AB57" i="3"/>
  <c r="AB65" i="3"/>
  <c r="AB12" i="3"/>
  <c r="AB20" i="3"/>
  <c r="AB28" i="3"/>
  <c r="AB36" i="3"/>
  <c r="AB60" i="3"/>
  <c r="AB10" i="3"/>
  <c r="AB18" i="3"/>
  <c r="AB26" i="3"/>
  <c r="AB34" i="3"/>
  <c r="AB42" i="3"/>
  <c r="AB50" i="3"/>
  <c r="AB58" i="3"/>
  <c r="AB44" i="3"/>
  <c r="AB64" i="3"/>
  <c r="Z72" i="3"/>
  <c r="AB72" i="3"/>
  <c r="Z64" i="3"/>
  <c r="Z56" i="3"/>
  <c r="AC48" i="3"/>
  <c r="Z48" i="3"/>
  <c r="AC40" i="3"/>
  <c r="Z40" i="3"/>
  <c r="AC32" i="3"/>
  <c r="Z32" i="3"/>
  <c r="AC16" i="3"/>
  <c r="Z16" i="3"/>
  <c r="Z71" i="3"/>
  <c r="AC63" i="3"/>
  <c r="Z63" i="3"/>
  <c r="AC55" i="3"/>
  <c r="Z55" i="3"/>
  <c r="AC47" i="3"/>
  <c r="Z47" i="3"/>
  <c r="AC39" i="3"/>
  <c r="Z39" i="3"/>
  <c r="AC31" i="3"/>
  <c r="Z31" i="3"/>
  <c r="AC23" i="3"/>
  <c r="Z23" i="3"/>
  <c r="AC15" i="3"/>
  <c r="Z15" i="3"/>
  <c r="AC7" i="3"/>
  <c r="Z7" i="3"/>
  <c r="AC62" i="3"/>
  <c r="Z62" i="3"/>
  <c r="AC54" i="3"/>
  <c r="Z54" i="3"/>
  <c r="AC46" i="3"/>
  <c r="Z46" i="3"/>
  <c r="AC38" i="3"/>
  <c r="Z38" i="3"/>
  <c r="AC30" i="3"/>
  <c r="Z30" i="3"/>
  <c r="AC22" i="3"/>
  <c r="Z22" i="3"/>
  <c r="AC14" i="3"/>
  <c r="Z14" i="3"/>
  <c r="AB69" i="3"/>
  <c r="Z69" i="3"/>
  <c r="AC61" i="3"/>
  <c r="Z61" i="3"/>
  <c r="AC53" i="3"/>
  <c r="Z53" i="3"/>
  <c r="AC45" i="3"/>
  <c r="Z45" i="3"/>
  <c r="AC37" i="3"/>
  <c r="Z37" i="3"/>
  <c r="AC21" i="3"/>
  <c r="Z21" i="3"/>
  <c r="AC13" i="3"/>
  <c r="Z13" i="3"/>
  <c r="Z68" i="3"/>
  <c r="AC60" i="3"/>
  <c r="Z60" i="3"/>
  <c r="Z52" i="3"/>
  <c r="AC44" i="3"/>
  <c r="Z44" i="3"/>
  <c r="AC36" i="3"/>
  <c r="Z36" i="3"/>
  <c r="AC28" i="3"/>
  <c r="Z28" i="3"/>
  <c r="AC20" i="3"/>
  <c r="Z20" i="3"/>
  <c r="AC12" i="3"/>
  <c r="Z12" i="3"/>
  <c r="Z67" i="3"/>
  <c r="AC51" i="3"/>
  <c r="Z51" i="3"/>
  <c r="AC43" i="3"/>
  <c r="Z43" i="3"/>
  <c r="AC35" i="3"/>
  <c r="Z35" i="3"/>
  <c r="AC27" i="3"/>
  <c r="Z27" i="3"/>
  <c r="AC19" i="3"/>
  <c r="Z19" i="3"/>
  <c r="AC11" i="3"/>
  <c r="Z11" i="3"/>
  <c r="AC6" i="3"/>
  <c r="Z6" i="3"/>
  <c r="Z74" i="3"/>
  <c r="Z66" i="3"/>
  <c r="Z58" i="3"/>
  <c r="Z50" i="3"/>
  <c r="AC42" i="3"/>
  <c r="Z42" i="3"/>
  <c r="AC34" i="3"/>
  <c r="Z34" i="3"/>
  <c r="AC26" i="3"/>
  <c r="Z26" i="3"/>
  <c r="AC18" i="3"/>
  <c r="Z18" i="3"/>
  <c r="AC10" i="3"/>
  <c r="Z10" i="3"/>
  <c r="Z73" i="3"/>
  <c r="Z65" i="3"/>
  <c r="AC65" i="3"/>
  <c r="Z57" i="3"/>
  <c r="AC49" i="3"/>
  <c r="Z49" i="3"/>
  <c r="AC41" i="3"/>
  <c r="Z41" i="3"/>
  <c r="AC25" i="3"/>
  <c r="Z25" i="3"/>
  <c r="AC17" i="3"/>
  <c r="Z17" i="3"/>
  <c r="AC9" i="3"/>
  <c r="Z9" i="3"/>
  <c r="AC8" i="3"/>
  <c r="Z8" i="3"/>
  <c r="S5" i="3" l="1"/>
  <c r="AE5" i="3" s="1"/>
  <c r="T76" i="3" l="1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S65" i="3"/>
  <c r="AE65" i="3" s="1"/>
  <c r="S64" i="3"/>
  <c r="AE64" i="3" s="1"/>
  <c r="S63" i="3"/>
  <c r="AE63" i="3" s="1"/>
  <c r="S62" i="3"/>
  <c r="AE62" i="3" s="1"/>
  <c r="S61" i="3"/>
  <c r="AE61" i="3" s="1"/>
  <c r="S60" i="3"/>
  <c r="AE60" i="3" s="1"/>
  <c r="S59" i="3"/>
  <c r="AE59" i="3" s="1"/>
  <c r="S55" i="3"/>
  <c r="AE55" i="3" s="1"/>
  <c r="S54" i="3"/>
  <c r="AE54" i="3" s="1"/>
  <c r="S53" i="3"/>
  <c r="AE53" i="3" s="1"/>
  <c r="S52" i="3"/>
  <c r="AE52" i="3" s="1"/>
  <c r="S51" i="3"/>
  <c r="S50" i="3"/>
  <c r="AE50" i="3" s="1"/>
  <c r="S49" i="3"/>
  <c r="AE49" i="3" s="1"/>
  <c r="S48" i="3"/>
  <c r="AE48" i="3" s="1"/>
  <c r="S47" i="3"/>
  <c r="AE47" i="3" s="1"/>
  <c r="S46" i="3"/>
  <c r="AE46" i="3" s="1"/>
  <c r="S45" i="3"/>
  <c r="AE45" i="3" s="1"/>
  <c r="S44" i="3"/>
  <c r="AE44" i="3" s="1"/>
  <c r="S43" i="3"/>
  <c r="AE43" i="3" s="1"/>
  <c r="S42" i="3"/>
  <c r="AE42" i="3" s="1"/>
  <c r="S41" i="3"/>
  <c r="AE41" i="3" s="1"/>
  <c r="S40" i="3"/>
  <c r="AE40" i="3" s="1"/>
  <c r="S39" i="3"/>
  <c r="AE39" i="3" s="1"/>
  <c r="S38" i="3"/>
  <c r="AE38" i="3" s="1"/>
  <c r="S37" i="3"/>
  <c r="AE37" i="3" s="1"/>
  <c r="S36" i="3"/>
  <c r="AE36" i="3" s="1"/>
  <c r="S35" i="3"/>
  <c r="AE35" i="3" s="1"/>
  <c r="S34" i="3"/>
  <c r="AE34" i="3" s="1"/>
  <c r="S33" i="3"/>
  <c r="AE33" i="3" s="1"/>
  <c r="S32" i="3"/>
  <c r="AE32" i="3" s="1"/>
  <c r="S31" i="3"/>
  <c r="AE31" i="3" s="1"/>
  <c r="S30" i="3"/>
  <c r="AE30" i="3" s="1"/>
  <c r="S29" i="3"/>
  <c r="AE29" i="3" s="1"/>
  <c r="S28" i="3"/>
  <c r="AE28" i="3" s="1"/>
  <c r="S27" i="3"/>
  <c r="AE27" i="3" s="1"/>
  <c r="S26" i="3"/>
  <c r="AE26" i="3" s="1"/>
  <c r="S25" i="3"/>
  <c r="AE25" i="3" s="1"/>
  <c r="S24" i="3"/>
  <c r="AE24" i="3" s="1"/>
  <c r="S23" i="3"/>
  <c r="AE23" i="3" s="1"/>
  <c r="S22" i="3"/>
  <c r="AE22" i="3" s="1"/>
  <c r="S21" i="3"/>
  <c r="AE21" i="3" s="1"/>
  <c r="S20" i="3"/>
  <c r="AE20" i="3" s="1"/>
  <c r="S19" i="3"/>
  <c r="AE19" i="3" s="1"/>
  <c r="S18" i="3"/>
  <c r="AE18" i="3" s="1"/>
  <c r="S17" i="3"/>
  <c r="AE17" i="3" s="1"/>
  <c r="S16" i="3"/>
  <c r="AE16" i="3" s="1"/>
  <c r="S15" i="3"/>
  <c r="AE15" i="3" s="1"/>
  <c r="S14" i="3"/>
  <c r="AE14" i="3" s="1"/>
  <c r="S13" i="3"/>
  <c r="AE13" i="3" s="1"/>
  <c r="S12" i="3"/>
  <c r="AE12" i="3" s="1"/>
  <c r="S11" i="3"/>
  <c r="AE11" i="3" s="1"/>
  <c r="S10" i="3"/>
  <c r="AE10" i="3" s="1"/>
  <c r="S9" i="3"/>
  <c r="AE9" i="3" s="1"/>
  <c r="S8" i="3"/>
  <c r="AE8" i="3" s="1"/>
  <c r="S7" i="3"/>
  <c r="AE7" i="3" s="1"/>
  <c r="S6" i="3"/>
  <c r="AX43" i="3" l="1"/>
  <c r="AE51" i="3"/>
  <c r="U51" i="3"/>
  <c r="AE6" i="3"/>
  <c r="W13" i="3"/>
  <c r="W8" i="3"/>
  <c r="W20" i="3"/>
  <c r="W32" i="3"/>
  <c r="W7" i="3"/>
  <c r="W11" i="3"/>
  <c r="W15" i="3"/>
  <c r="W19" i="3"/>
  <c r="W23" i="3"/>
  <c r="W27" i="3"/>
  <c r="W31" i="3"/>
  <c r="W35" i="3"/>
  <c r="W39" i="3"/>
  <c r="W43" i="3"/>
  <c r="W47" i="3"/>
  <c r="W51" i="3"/>
  <c r="W55" i="3"/>
  <c r="W62" i="3"/>
  <c r="W17" i="3"/>
  <c r="W12" i="3"/>
  <c r="W24" i="3"/>
  <c r="W10" i="3"/>
  <c r="W14" i="3"/>
  <c r="W18" i="3"/>
  <c r="W22" i="3"/>
  <c r="W26" i="3"/>
  <c r="W30" i="3"/>
  <c r="W34" i="3"/>
  <c r="W38" i="3"/>
  <c r="W42" i="3"/>
  <c r="W46" i="3"/>
  <c r="W50" i="3"/>
  <c r="W54" i="3"/>
  <c r="W61" i="3"/>
  <c r="W65" i="3"/>
  <c r="W9" i="3"/>
  <c r="W21" i="3"/>
  <c r="W25" i="3"/>
  <c r="W29" i="3"/>
  <c r="W33" i="3"/>
  <c r="W37" i="3"/>
  <c r="W41" i="3"/>
  <c r="W45" i="3"/>
  <c r="W49" i="3"/>
  <c r="W53" i="3"/>
  <c r="W60" i="3"/>
  <c r="W64" i="3"/>
  <c r="W16" i="3"/>
  <c r="W28" i="3"/>
  <c r="W36" i="3"/>
  <c r="W40" i="3"/>
  <c r="W44" i="3"/>
  <c r="W48" i="3"/>
  <c r="W52" i="3"/>
  <c r="W59" i="3"/>
  <c r="W63" i="3"/>
  <c r="W6" i="3"/>
  <c r="AI9" i="3"/>
  <c r="AI13" i="3"/>
  <c r="AI17" i="3"/>
  <c r="AI21" i="3"/>
  <c r="AI25" i="3"/>
  <c r="AI29" i="3"/>
  <c r="AI33" i="3"/>
  <c r="AI37" i="3"/>
  <c r="AI41" i="3"/>
  <c r="AI45" i="3"/>
  <c r="AI49" i="3"/>
  <c r="AI53" i="3"/>
  <c r="AI60" i="3"/>
  <c r="AI64" i="3"/>
  <c r="AI8" i="3"/>
  <c r="AI12" i="3"/>
  <c r="AI16" i="3"/>
  <c r="AI20" i="3"/>
  <c r="AI24" i="3"/>
  <c r="AI28" i="3"/>
  <c r="AI32" i="3"/>
  <c r="AI36" i="3"/>
  <c r="AI40" i="3"/>
  <c r="AI44" i="3"/>
  <c r="AI48" i="3"/>
  <c r="AI52" i="3"/>
  <c r="AI59" i="3"/>
  <c r="AI63" i="3"/>
  <c r="AI7" i="3"/>
  <c r="AI11" i="3"/>
  <c r="AI15" i="3"/>
  <c r="AI19" i="3"/>
  <c r="AI23" i="3"/>
  <c r="AI27" i="3"/>
  <c r="AI31" i="3"/>
  <c r="AI35" i="3"/>
  <c r="AI39" i="3"/>
  <c r="AI43" i="3"/>
  <c r="AI47" i="3"/>
  <c r="AI55" i="3"/>
  <c r="AI62" i="3"/>
  <c r="AI10" i="3"/>
  <c r="AI14" i="3"/>
  <c r="AI18" i="3"/>
  <c r="AI22" i="3"/>
  <c r="AI26" i="3"/>
  <c r="AI30" i="3"/>
  <c r="AI34" i="3"/>
  <c r="AI38" i="3"/>
  <c r="AI42" i="3"/>
  <c r="AI46" i="3"/>
  <c r="AI50" i="3"/>
  <c r="AI54" i="3"/>
  <c r="AI61" i="3"/>
  <c r="AI65" i="3"/>
  <c r="U45" i="3"/>
  <c r="U9" i="3"/>
  <c r="U40" i="3"/>
  <c r="U30" i="3"/>
  <c r="U11" i="3"/>
  <c r="U35" i="3"/>
  <c r="U28" i="3"/>
  <c r="U43" i="3"/>
  <c r="U65" i="3"/>
  <c r="U18" i="3"/>
  <c r="U32" i="3"/>
  <c r="U53" i="3"/>
  <c r="U19" i="3"/>
  <c r="U13" i="3"/>
  <c r="U15" i="3"/>
  <c r="U6" i="3"/>
  <c r="U17" i="3"/>
  <c r="U20" i="3"/>
  <c r="U25" i="3"/>
  <c r="U27" i="3"/>
  <c r="U34" i="3"/>
  <c r="U42" i="3"/>
  <c r="U44" i="3"/>
  <c r="U46" i="3"/>
  <c r="U48" i="3"/>
  <c r="U50" i="3"/>
  <c r="U52" i="3"/>
  <c r="U55" i="3"/>
  <c r="U59" i="3"/>
  <c r="U62" i="3"/>
  <c r="U64" i="3"/>
  <c r="U38" i="3"/>
  <c r="U8" i="3"/>
  <c r="U10" i="3"/>
  <c r="U12" i="3"/>
  <c r="U14" i="3"/>
  <c r="U22" i="3"/>
  <c r="U29" i="3"/>
  <c r="U31" i="3"/>
  <c r="U33" i="3"/>
  <c r="U36" i="3"/>
  <c r="U37" i="3"/>
  <c r="U39" i="3"/>
  <c r="U54" i="3"/>
  <c r="U23" i="3"/>
  <c r="U7" i="3"/>
  <c r="U16" i="3"/>
  <c r="U21" i="3"/>
  <c r="U24" i="3"/>
  <c r="U26" i="3"/>
  <c r="U41" i="3"/>
  <c r="U47" i="3"/>
  <c r="U49" i="3"/>
  <c r="U60" i="3"/>
  <c r="U61" i="3"/>
  <c r="U63" i="3"/>
  <c r="AH5" i="3"/>
  <c r="AH77" i="3" s="1"/>
  <c r="T5" i="3"/>
  <c r="T77" i="3" s="1"/>
  <c r="AI51" i="3" l="1"/>
  <c r="U5" i="3"/>
  <c r="AI6" i="3"/>
  <c r="AC56" i="3"/>
  <c r="AK68" i="3"/>
  <c r="AK62" i="3"/>
  <c r="AK36" i="3"/>
  <c r="AX6" i="3"/>
  <c r="AX10" i="3"/>
  <c r="AX16" i="3"/>
  <c r="AX20" i="3"/>
  <c r="AX26" i="3"/>
  <c r="AX34" i="3"/>
  <c r="AX36" i="3"/>
  <c r="AX41" i="3"/>
  <c r="AX47" i="3"/>
  <c r="AX53" i="3"/>
  <c r="AK22" i="3"/>
  <c r="AK37" i="3"/>
  <c r="AR66" i="3"/>
  <c r="AK76" i="3"/>
  <c r="AX8" i="3"/>
  <c r="AX12" i="3"/>
  <c r="AX18" i="3"/>
  <c r="AX24" i="3"/>
  <c r="AX28" i="3"/>
  <c r="AX32" i="3"/>
  <c r="AX37" i="3"/>
  <c r="AX49" i="3"/>
  <c r="AX59" i="3"/>
  <c r="AX62" i="3"/>
  <c r="AX7" i="3"/>
  <c r="AX9" i="3"/>
  <c r="AX11" i="3"/>
  <c r="AX13" i="3"/>
  <c r="AX15" i="3"/>
  <c r="AX17" i="3"/>
  <c r="AX19" i="3"/>
  <c r="AX21" i="3"/>
  <c r="AX23" i="3"/>
  <c r="AX25" i="3"/>
  <c r="AX27" i="3"/>
  <c r="AX29" i="3"/>
  <c r="AX31" i="3"/>
  <c r="AX33" i="3"/>
  <c r="AX35" i="3"/>
  <c r="AX38" i="3"/>
  <c r="AX40" i="3"/>
  <c r="AX42" i="3"/>
  <c r="AX44" i="3"/>
  <c r="AX46" i="3"/>
  <c r="AX48" i="3"/>
  <c r="AX50" i="3"/>
  <c r="AX52" i="3"/>
  <c r="AX54" i="3"/>
  <c r="AX60" i="3"/>
  <c r="AX61" i="3"/>
  <c r="AX63" i="3"/>
  <c r="AX14" i="3"/>
  <c r="AX22" i="3"/>
  <c r="AX30" i="3"/>
  <c r="AX39" i="3"/>
  <c r="AX51" i="3"/>
  <c r="AX55" i="3"/>
  <c r="AX64" i="3"/>
  <c r="AK17" i="3"/>
  <c r="AR27" i="3"/>
  <c r="AK35" i="3"/>
  <c r="AR48" i="3"/>
  <c r="AR52" i="3"/>
  <c r="AK56" i="3"/>
  <c r="AR58" i="3"/>
  <c r="AK60" i="3"/>
  <c r="AR61" i="3"/>
  <c r="AK63" i="3"/>
  <c r="AR65" i="3"/>
  <c r="AK67" i="3"/>
  <c r="AR69" i="3"/>
  <c r="AK71" i="3"/>
  <c r="AR73" i="3"/>
  <c r="AK75" i="3"/>
  <c r="W5" i="3"/>
  <c r="S56" i="3"/>
  <c r="AB5" i="3"/>
  <c r="AC5" i="3"/>
  <c r="Z5" i="3"/>
  <c r="Z77" i="3" s="1"/>
  <c r="AE56" i="3" l="1"/>
  <c r="W56" i="3"/>
  <c r="AI5" i="3"/>
  <c r="AC58" i="3"/>
  <c r="AC57" i="3"/>
  <c r="AX45" i="3"/>
  <c r="AX65" i="3"/>
  <c r="AK52" i="3"/>
  <c r="AK59" i="3"/>
  <c r="AR43" i="3"/>
  <c r="AR29" i="3"/>
  <c r="AM53" i="3"/>
  <c r="AN6" i="3"/>
  <c r="AK12" i="3"/>
  <c r="AK14" i="3"/>
  <c r="AK55" i="3"/>
  <c r="AK24" i="3"/>
  <c r="AR47" i="3"/>
  <c r="AK16" i="3"/>
  <c r="AR70" i="3"/>
  <c r="AK39" i="3"/>
  <c r="AK8" i="3"/>
  <c r="AR74" i="3"/>
  <c r="AK72" i="3"/>
  <c r="AK64" i="3"/>
  <c r="AK57" i="3"/>
  <c r="AK49" i="3"/>
  <c r="AK41" i="3"/>
  <c r="AK34" i="3"/>
  <c r="AR26" i="3"/>
  <c r="AK18" i="3"/>
  <c r="AR10" i="3"/>
  <c r="AR17" i="3"/>
  <c r="AK61" i="3"/>
  <c r="AK73" i="3"/>
  <c r="AK69" i="3"/>
  <c r="AK58" i="3"/>
  <c r="AK48" i="3"/>
  <c r="AR35" i="3"/>
  <c r="AM63" i="3"/>
  <c r="AK65" i="3"/>
  <c r="AR76" i="3"/>
  <c r="AK66" i="3"/>
  <c r="AR37" i="3"/>
  <c r="AR22" i="3"/>
  <c r="AR36" i="3"/>
  <c r="AK27" i="3"/>
  <c r="AT61" i="3"/>
  <c r="AM9" i="3"/>
  <c r="AR75" i="3"/>
  <c r="AR71" i="3"/>
  <c r="AR67" i="3"/>
  <c r="AR63" i="3"/>
  <c r="AR60" i="3"/>
  <c r="AR56" i="3"/>
  <c r="AT60" i="3"/>
  <c r="AR68" i="3"/>
  <c r="AM40" i="3"/>
  <c r="AR62" i="3"/>
  <c r="AN52" i="3"/>
  <c r="AN35" i="3"/>
  <c r="AK5" i="3"/>
  <c r="AM30" i="3"/>
  <c r="AM13" i="3"/>
  <c r="AT21" i="3"/>
  <c r="AT33" i="3"/>
  <c r="AM44" i="3"/>
  <c r="AN48" i="3"/>
  <c r="U56" i="3"/>
  <c r="AM54" i="3"/>
  <c r="AM46" i="3"/>
  <c r="AM23" i="3"/>
  <c r="AT15" i="3"/>
  <c r="AN27" i="3"/>
  <c r="AT25" i="3"/>
  <c r="AT17" i="3"/>
  <c r="AK42" i="3"/>
  <c r="AR42" i="3"/>
  <c r="AK31" i="3"/>
  <c r="AR31" i="3"/>
  <c r="AK11" i="3"/>
  <c r="AR11" i="3"/>
  <c r="AR53" i="3"/>
  <c r="AK53" i="3"/>
  <c r="AR20" i="3"/>
  <c r="AK20" i="3"/>
  <c r="AR51" i="3"/>
  <c r="AK51" i="3"/>
  <c r="AK50" i="3"/>
  <c r="AR50" i="3"/>
  <c r="AK38" i="3"/>
  <c r="AR38" i="3"/>
  <c r="AK19" i="3"/>
  <c r="AR19" i="3"/>
  <c r="AK7" i="3"/>
  <c r="AR7" i="3"/>
  <c r="AR32" i="3"/>
  <c r="AK32" i="3"/>
  <c r="AR44" i="3"/>
  <c r="AK44" i="3"/>
  <c r="AR40" i="3"/>
  <c r="AK40" i="3"/>
  <c r="AR33" i="3"/>
  <c r="AK33" i="3"/>
  <c r="AR25" i="3"/>
  <c r="AK25" i="3"/>
  <c r="AR21" i="3"/>
  <c r="AK21" i="3"/>
  <c r="AR13" i="3"/>
  <c r="AK13" i="3"/>
  <c r="AR9" i="3"/>
  <c r="AK9" i="3"/>
  <c r="AK54" i="3"/>
  <c r="AR54" i="3"/>
  <c r="AK46" i="3"/>
  <c r="AR46" i="3"/>
  <c r="AK23" i="3"/>
  <c r="AR23" i="3"/>
  <c r="AK15" i="3"/>
  <c r="AR15" i="3"/>
  <c r="AR45" i="3"/>
  <c r="AK45" i="3"/>
  <c r="AN62" i="3"/>
  <c r="AR6" i="3"/>
  <c r="AK6" i="3"/>
  <c r="AR30" i="3"/>
  <c r="AK30" i="3"/>
  <c r="S57" i="3"/>
  <c r="AE57" i="3" s="1"/>
  <c r="AX5" i="3"/>
  <c r="AR5" i="3"/>
  <c r="AV61" i="3" l="1"/>
  <c r="W57" i="3"/>
  <c r="AX56" i="3"/>
  <c r="AI56" i="3"/>
  <c r="AC73" i="3"/>
  <c r="AC66" i="3"/>
  <c r="AC68" i="3"/>
  <c r="AI57" i="3"/>
  <c r="AC74" i="3"/>
  <c r="AC69" i="3"/>
  <c r="AC71" i="3"/>
  <c r="AR59" i="3"/>
  <c r="AM45" i="3"/>
  <c r="AR14" i="3"/>
  <c r="AT59" i="3"/>
  <c r="AN37" i="3"/>
  <c r="AR24" i="3"/>
  <c r="AN22" i="3"/>
  <c r="AK43" i="3"/>
  <c r="AN20" i="3"/>
  <c r="AK29" i="3"/>
  <c r="AR55" i="3"/>
  <c r="AR16" i="3"/>
  <c r="AK28" i="3"/>
  <c r="AR8" i="3"/>
  <c r="AR49" i="3"/>
  <c r="AR28" i="3"/>
  <c r="AR12" i="3"/>
  <c r="AR72" i="3"/>
  <c r="AR41" i="3"/>
  <c r="AK47" i="3"/>
  <c r="AR18" i="3"/>
  <c r="AK74" i="3"/>
  <c r="AK10" i="3"/>
  <c r="AR57" i="3"/>
  <c r="AK70" i="3"/>
  <c r="AK26" i="3"/>
  <c r="AR39" i="3"/>
  <c r="AR34" i="3"/>
  <c r="AN40" i="3"/>
  <c r="AR64" i="3"/>
  <c r="AT63" i="3"/>
  <c r="AV17" i="3"/>
  <c r="AN9" i="3"/>
  <c r="AB67" i="3"/>
  <c r="AN63" i="3"/>
  <c r="AN65" i="3"/>
  <c r="AN13" i="3"/>
  <c r="AV60" i="3"/>
  <c r="AN25" i="3"/>
  <c r="AM65" i="3"/>
  <c r="AN61" i="3"/>
  <c r="AT9" i="3"/>
  <c r="AT65" i="3"/>
  <c r="AM61" i="3"/>
  <c r="AM60" i="3"/>
  <c r="AN60" i="3"/>
  <c r="AT40" i="3"/>
  <c r="AT6" i="3"/>
  <c r="AT52" i="3"/>
  <c r="AM52" i="3"/>
  <c r="AM33" i="3"/>
  <c r="AN30" i="3"/>
  <c r="AN44" i="3"/>
  <c r="AT23" i="3"/>
  <c r="AN33" i="3"/>
  <c r="AT30" i="3"/>
  <c r="AN15" i="3"/>
  <c r="AM27" i="3"/>
  <c r="AV33" i="3"/>
  <c r="AT27" i="3"/>
  <c r="AN23" i="3"/>
  <c r="AT13" i="3"/>
  <c r="AT44" i="3"/>
  <c r="AM48" i="3"/>
  <c r="AT35" i="3"/>
  <c r="AM35" i="3"/>
  <c r="AN54" i="3"/>
  <c r="AM15" i="3"/>
  <c r="AM6" i="3"/>
  <c r="AT54" i="3"/>
  <c r="AN21" i="3"/>
  <c r="AM25" i="3"/>
  <c r="AT62" i="3"/>
  <c r="AV21" i="3"/>
  <c r="AM21" i="3"/>
  <c r="AT48" i="3"/>
  <c r="AT53" i="3"/>
  <c r="U57" i="3"/>
  <c r="AN53" i="3"/>
  <c r="AV15" i="3"/>
  <c r="AM62" i="3"/>
  <c r="AN17" i="3"/>
  <c r="AM17" i="3"/>
  <c r="AN46" i="3"/>
  <c r="AT46" i="3"/>
  <c r="AT19" i="3"/>
  <c r="AM19" i="3"/>
  <c r="AN19" i="3"/>
  <c r="AM50" i="3"/>
  <c r="AT50" i="3"/>
  <c r="AN50" i="3"/>
  <c r="AM11" i="3"/>
  <c r="AT11" i="3"/>
  <c r="AN11" i="3"/>
  <c r="AN42" i="3"/>
  <c r="AM42" i="3"/>
  <c r="AT42" i="3"/>
  <c r="AN31" i="3"/>
  <c r="AT31" i="3"/>
  <c r="AM31" i="3"/>
  <c r="AM7" i="3"/>
  <c r="AT7" i="3"/>
  <c r="AN7" i="3"/>
  <c r="AM38" i="3"/>
  <c r="AT38" i="3"/>
  <c r="AN38" i="3"/>
  <c r="AV25" i="3"/>
  <c r="S58" i="3"/>
  <c r="AE58" i="3" s="1"/>
  <c r="AB74" i="3"/>
  <c r="AB68" i="3"/>
  <c r="AB71" i="3"/>
  <c r="AB73" i="3"/>
  <c r="AN5" i="3"/>
  <c r="AT5" i="3"/>
  <c r="AM5" i="3"/>
  <c r="AK77" i="3" l="1"/>
  <c r="AR77" i="3"/>
  <c r="AV31" i="3"/>
  <c r="AV44" i="3"/>
  <c r="AV48" i="3"/>
  <c r="AV27" i="3"/>
  <c r="AZ25" i="3"/>
  <c r="AP53" i="3"/>
  <c r="AQ53" i="3" s="1"/>
  <c r="AP54" i="3"/>
  <c r="AQ54" i="3" s="1"/>
  <c r="AV40" i="3"/>
  <c r="AP63" i="3"/>
  <c r="AQ63" i="3" s="1"/>
  <c r="AV63" i="3"/>
  <c r="AZ61" i="3"/>
  <c r="AP46" i="3"/>
  <c r="AQ46" i="3" s="1"/>
  <c r="AP48" i="3"/>
  <c r="AQ48" i="3" s="1"/>
  <c r="AV30" i="3"/>
  <c r="AV38" i="3"/>
  <c r="AV42" i="3"/>
  <c r="AV11" i="3"/>
  <c r="AV46" i="3"/>
  <c r="AP62" i="3"/>
  <c r="AQ62" i="3" s="1"/>
  <c r="AV53" i="3"/>
  <c r="AV62" i="3"/>
  <c r="AV35" i="3"/>
  <c r="AP23" i="3"/>
  <c r="AQ23" i="3" s="1"/>
  <c r="AP44" i="3"/>
  <c r="AQ44" i="3" s="1"/>
  <c r="AV52" i="3"/>
  <c r="AP13" i="3"/>
  <c r="AQ13" i="3" s="1"/>
  <c r="AP9" i="3"/>
  <c r="AQ9" i="3" s="1"/>
  <c r="AP40" i="3"/>
  <c r="AQ40" i="3" s="1"/>
  <c r="AZ33" i="3"/>
  <c r="AZ15" i="3"/>
  <c r="AV7" i="3"/>
  <c r="AV50" i="3"/>
  <c r="AV19" i="3"/>
  <c r="AZ21" i="3"/>
  <c r="AV54" i="3"/>
  <c r="AP35" i="3"/>
  <c r="AQ35" i="3" s="1"/>
  <c r="AV13" i="3"/>
  <c r="AV23" i="3"/>
  <c r="AV9" i="3"/>
  <c r="AZ60" i="3"/>
  <c r="W58" i="3"/>
  <c r="AT56" i="3"/>
  <c r="AV6" i="3"/>
  <c r="AP6" i="3"/>
  <c r="AP5" i="3"/>
  <c r="AI58" i="3"/>
  <c r="AC67" i="3"/>
  <c r="AC77" i="3" s="1"/>
  <c r="AX57" i="3"/>
  <c r="AB66" i="3"/>
  <c r="AB77" i="3" s="1"/>
  <c r="AV65" i="3"/>
  <c r="AV59" i="3"/>
  <c r="AM59" i="3"/>
  <c r="AN59" i="3"/>
  <c r="AT37" i="3"/>
  <c r="AM37" i="3"/>
  <c r="AM26" i="3"/>
  <c r="AN55" i="3"/>
  <c r="AN12" i="3"/>
  <c r="AN24" i="3"/>
  <c r="AT8" i="3"/>
  <c r="AT29" i="3"/>
  <c r="AT10" i="3"/>
  <c r="AN49" i="3"/>
  <c r="AM20" i="3"/>
  <c r="AN34" i="3"/>
  <c r="AM16" i="3"/>
  <c r="AM47" i="3"/>
  <c r="AN18" i="3"/>
  <c r="AM28" i="3"/>
  <c r="AT39" i="3"/>
  <c r="AM22" i="3"/>
  <c r="AT41" i="3"/>
  <c r="AM14" i="3"/>
  <c r="AM51" i="3"/>
  <c r="AN45" i="3"/>
  <c r="AT64" i="3"/>
  <c r="AT43" i="3"/>
  <c r="AT32" i="3"/>
  <c r="AN36" i="3"/>
  <c r="AP20" i="3"/>
  <c r="AQ20" i="3" s="1"/>
  <c r="AM32" i="3"/>
  <c r="AM36" i="3"/>
  <c r="AT36" i="3"/>
  <c r="AT22" i="3"/>
  <c r="AN32" i="3"/>
  <c r="AT49" i="3"/>
  <c r="AN16" i="3"/>
  <c r="AN14" i="3"/>
  <c r="AT45" i="3"/>
  <c r="AM8" i="3"/>
  <c r="AT12" i="3"/>
  <c r="AM29" i="3"/>
  <c r="AN47" i="3"/>
  <c r="AT47" i="3"/>
  <c r="AN39" i="3"/>
  <c r="AN28" i="3"/>
  <c r="AT28" i="3"/>
  <c r="AT16" i="3"/>
  <c r="AM12" i="3"/>
  <c r="AM39" i="3"/>
  <c r="AN29" i="3"/>
  <c r="AN8" i="3"/>
  <c r="AT26" i="3"/>
  <c r="AM49" i="3"/>
  <c r="AT20" i="3"/>
  <c r="AT14" i="3"/>
  <c r="AT51" i="3"/>
  <c r="AT24" i="3"/>
  <c r="AM34" i="3"/>
  <c r="AT34" i="3"/>
  <c r="AM24" i="3"/>
  <c r="AM43" i="3"/>
  <c r="AN43" i="3"/>
  <c r="AN51" i="3"/>
  <c r="AT18" i="3"/>
  <c r="AZ17" i="3"/>
  <c r="AM10" i="3"/>
  <c r="AN26" i="3"/>
  <c r="AP52" i="3"/>
  <c r="AQ52" i="3" s="1"/>
  <c r="AT55" i="3"/>
  <c r="AM55" i="3"/>
  <c r="AN41" i="3"/>
  <c r="AN10" i="3"/>
  <c r="AM18" i="3"/>
  <c r="AM41" i="3"/>
  <c r="AM64" i="3"/>
  <c r="AN64" i="3"/>
  <c r="AP60" i="3"/>
  <c r="AQ60" i="3" s="1"/>
  <c r="AP27" i="3"/>
  <c r="AQ27" i="3" s="1"/>
  <c r="S67" i="3"/>
  <c r="AE67" i="3" s="1"/>
  <c r="S68" i="3"/>
  <c r="AE68" i="3" s="1"/>
  <c r="AP25" i="3"/>
  <c r="AQ25" i="3" s="1"/>
  <c r="AP65" i="3"/>
  <c r="AP61" i="3"/>
  <c r="AQ61" i="3" s="1"/>
  <c r="AM56" i="3"/>
  <c r="AN56" i="3"/>
  <c r="AP33" i="3"/>
  <c r="AQ33" i="3" s="1"/>
  <c r="AP30" i="3"/>
  <c r="AQ30" i="3" s="1"/>
  <c r="AN57" i="3"/>
  <c r="AP15" i="3"/>
  <c r="AQ15" i="3" s="1"/>
  <c r="AP21" i="3"/>
  <c r="AQ21" i="3" s="1"/>
  <c r="AP17" i="3"/>
  <c r="AQ17" i="3" s="1"/>
  <c r="U58" i="3"/>
  <c r="AP7" i="3"/>
  <c r="AQ7" i="3" s="1"/>
  <c r="AP42" i="3"/>
  <c r="AQ42" i="3" s="1"/>
  <c r="S72" i="3"/>
  <c r="AE72" i="3" s="1"/>
  <c r="AP19" i="3"/>
  <c r="AQ19" i="3" s="1"/>
  <c r="AP31" i="3"/>
  <c r="AQ31" i="3" s="1"/>
  <c r="AP11" i="3"/>
  <c r="AQ11" i="3" s="1"/>
  <c r="AP38" i="3"/>
  <c r="AQ38" i="3" s="1"/>
  <c r="AP50" i="3"/>
  <c r="AQ50" i="3" s="1"/>
  <c r="S74" i="3"/>
  <c r="AE74" i="3" s="1"/>
  <c r="S70" i="3"/>
  <c r="AE70" i="3" s="1"/>
  <c r="S66" i="3"/>
  <c r="AE66" i="3" s="1"/>
  <c r="S71" i="3"/>
  <c r="AE71" i="3" s="1"/>
  <c r="S69" i="3"/>
  <c r="AE69" i="3" s="1"/>
  <c r="S73" i="3"/>
  <c r="AE73" i="3" s="1"/>
  <c r="AV5" i="3"/>
  <c r="AV56" i="3" l="1"/>
  <c r="AZ52" i="3"/>
  <c r="AZ62" i="3"/>
  <c r="AZ11" i="3"/>
  <c r="AZ38" i="3"/>
  <c r="AZ30" i="3"/>
  <c r="AZ63" i="3"/>
  <c r="AZ40" i="3"/>
  <c r="AZ23" i="3"/>
  <c r="AZ9" i="3"/>
  <c r="AZ13" i="3"/>
  <c r="AZ54" i="3"/>
  <c r="AZ19" i="3"/>
  <c r="AZ48" i="3"/>
  <c r="AZ44" i="3"/>
  <c r="AZ27" i="3"/>
  <c r="AZ50" i="3"/>
  <c r="AZ31" i="3"/>
  <c r="AQ5" i="3"/>
  <c r="AZ35" i="3"/>
  <c r="AZ53" i="3"/>
  <c r="AZ46" i="3"/>
  <c r="AZ42" i="3"/>
  <c r="AQ6" i="3"/>
  <c r="AI69" i="3"/>
  <c r="W73" i="3"/>
  <c r="W67" i="3"/>
  <c r="W74" i="3"/>
  <c r="W72" i="3"/>
  <c r="W68" i="3"/>
  <c r="W71" i="3"/>
  <c r="W70" i="3"/>
  <c r="W66" i="3"/>
  <c r="AI66" i="3"/>
  <c r="AZ6" i="3"/>
  <c r="W69" i="3"/>
  <c r="AI71" i="3"/>
  <c r="AI74" i="3"/>
  <c r="AI67" i="3"/>
  <c r="AV37" i="3"/>
  <c r="AI73" i="3"/>
  <c r="AI70" i="3"/>
  <c r="AI68" i="3"/>
  <c r="AP37" i="3"/>
  <c r="AQ37" i="3" s="1"/>
  <c r="AZ59" i="3"/>
  <c r="AI72" i="3"/>
  <c r="AX58" i="3"/>
  <c r="AQ65" i="3"/>
  <c r="AZ65" i="3"/>
  <c r="AP59" i="3"/>
  <c r="AQ59" i="3" s="1"/>
  <c r="AV39" i="3"/>
  <c r="AV49" i="3"/>
  <c r="AV32" i="3"/>
  <c r="AV10" i="3"/>
  <c r="U68" i="3"/>
  <c r="AP55" i="3"/>
  <c r="AQ55" i="3" s="1"/>
  <c r="AP51" i="3"/>
  <c r="AQ51" i="3" s="1"/>
  <c r="AP24" i="3"/>
  <c r="AQ24" i="3" s="1"/>
  <c r="AP49" i="3"/>
  <c r="AQ49" i="3" s="1"/>
  <c r="AP28" i="3"/>
  <c r="AQ28" i="3" s="1"/>
  <c r="AP14" i="3"/>
  <c r="AQ14" i="3" s="1"/>
  <c r="AV36" i="3"/>
  <c r="AV41" i="3"/>
  <c r="AV8" i="3"/>
  <c r="AP18" i="3"/>
  <c r="AQ18" i="3" s="1"/>
  <c r="AV55" i="3"/>
  <c r="AV34" i="3"/>
  <c r="AV26" i="3"/>
  <c r="AV12" i="3"/>
  <c r="AP16" i="3"/>
  <c r="AQ16" i="3" s="1"/>
  <c r="AP26" i="3"/>
  <c r="AQ26" i="3" s="1"/>
  <c r="AV18" i="3"/>
  <c r="AV24" i="3"/>
  <c r="AV20" i="3"/>
  <c r="AV28" i="3"/>
  <c r="AP47" i="3"/>
  <c r="AQ47" i="3" s="1"/>
  <c r="AV45" i="3"/>
  <c r="AV22" i="3"/>
  <c r="AV43" i="3"/>
  <c r="AV29" i="3"/>
  <c r="AV51" i="3"/>
  <c r="AP12" i="3"/>
  <c r="AQ12" i="3" s="1"/>
  <c r="AP34" i="3"/>
  <c r="AQ34" i="3" s="1"/>
  <c r="AV14" i="3"/>
  <c r="AV16" i="3"/>
  <c r="AV47" i="3"/>
  <c r="AP36" i="3"/>
  <c r="AQ36" i="3" s="1"/>
  <c r="AP45" i="3"/>
  <c r="AQ45" i="3" s="1"/>
  <c r="AV64" i="3"/>
  <c r="AP22" i="3"/>
  <c r="AQ22" i="3" s="1"/>
  <c r="AP32" i="3"/>
  <c r="AQ32" i="3" s="1"/>
  <c r="AP29" i="3"/>
  <c r="AQ29" i="3" s="1"/>
  <c r="AP8" i="3"/>
  <c r="AQ8" i="3" s="1"/>
  <c r="AP39" i="3"/>
  <c r="AQ39" i="3" s="1"/>
  <c r="AP10" i="3"/>
  <c r="AQ10" i="3" s="1"/>
  <c r="AP41" i="3"/>
  <c r="AQ41" i="3" s="1"/>
  <c r="AP43" i="3"/>
  <c r="AQ43" i="3" s="1"/>
  <c r="U67" i="3"/>
  <c r="AP64" i="3"/>
  <c r="AQ64" i="3" s="1"/>
  <c r="AT57" i="3"/>
  <c r="AP56" i="3"/>
  <c r="AQ56" i="3" s="1"/>
  <c r="AM57" i="3"/>
  <c r="AM58" i="3"/>
  <c r="U70" i="3"/>
  <c r="U69" i="3"/>
  <c r="U71" i="3"/>
  <c r="U73" i="3"/>
  <c r="U66" i="3"/>
  <c r="U74" i="3"/>
  <c r="U72" i="3"/>
  <c r="S75" i="3"/>
  <c r="AZ5" i="3"/>
  <c r="AZ7" i="3"/>
  <c r="AE75" i="3" l="1"/>
  <c r="S77" i="3"/>
  <c r="AZ56" i="3"/>
  <c r="AP57" i="3"/>
  <c r="AQ57" i="3" s="1"/>
  <c r="W75" i="3"/>
  <c r="AI76" i="3"/>
  <c r="W76" i="3"/>
  <c r="AX73" i="3"/>
  <c r="AX66" i="3"/>
  <c r="AX72" i="3"/>
  <c r="AX68" i="3"/>
  <c r="AX71" i="3"/>
  <c r="AX67" i="3"/>
  <c r="AZ39" i="3"/>
  <c r="AX70" i="3"/>
  <c r="AZ49" i="3"/>
  <c r="AZ37" i="3"/>
  <c r="AT69" i="3"/>
  <c r="AX74" i="3"/>
  <c r="AZ43" i="3"/>
  <c r="AZ45" i="3"/>
  <c r="AZ28" i="3"/>
  <c r="AZ24" i="3"/>
  <c r="AZ26" i="3"/>
  <c r="AZ55" i="3"/>
  <c r="AZ41" i="3"/>
  <c r="AZ32" i="3"/>
  <c r="AZ16" i="3"/>
  <c r="AZ8" i="3"/>
  <c r="AZ36" i="3"/>
  <c r="AZ29" i="3"/>
  <c r="AZ22" i="3"/>
  <c r="AZ20" i="3"/>
  <c r="AZ18" i="3"/>
  <c r="AZ12" i="3"/>
  <c r="AZ34" i="3"/>
  <c r="AZ10" i="3"/>
  <c r="AZ64" i="3"/>
  <c r="AZ47" i="3"/>
  <c r="AZ14" i="3"/>
  <c r="AZ51" i="3"/>
  <c r="AX69" i="3"/>
  <c r="AT68" i="3"/>
  <c r="AT67" i="3"/>
  <c r="AV57" i="3"/>
  <c r="AT71" i="3"/>
  <c r="U76" i="3"/>
  <c r="AN66" i="3"/>
  <c r="AN58" i="3"/>
  <c r="AT58" i="3"/>
  <c r="AT72" i="3"/>
  <c r="AM73" i="3"/>
  <c r="AT70" i="3"/>
  <c r="U75" i="3"/>
  <c r="AE77" i="3" l="1"/>
  <c r="U77" i="3"/>
  <c r="W77" i="3"/>
  <c r="AV71" i="3"/>
  <c r="AV67" i="3"/>
  <c r="AV72" i="3"/>
  <c r="AV68" i="3"/>
  <c r="AV70" i="3"/>
  <c r="AV69" i="3"/>
  <c r="AI75" i="3"/>
  <c r="AX76" i="3"/>
  <c r="AT74" i="3"/>
  <c r="AV58" i="3"/>
  <c r="AN69" i="3"/>
  <c r="AM69" i="3"/>
  <c r="AX75" i="3"/>
  <c r="AM68" i="3"/>
  <c r="AM67" i="3"/>
  <c r="AN67" i="3"/>
  <c r="AN68" i="3"/>
  <c r="AM74" i="3"/>
  <c r="AZ57" i="3"/>
  <c r="AP58" i="3"/>
  <c r="AM66" i="3"/>
  <c r="AT66" i="3"/>
  <c r="AN74" i="3"/>
  <c r="AM71" i="3"/>
  <c r="AN71" i="3"/>
  <c r="AN72" i="3"/>
  <c r="AM72" i="3"/>
  <c r="AT73" i="3"/>
  <c r="AN73" i="3"/>
  <c r="AN70" i="3"/>
  <c r="AM70" i="3"/>
  <c r="AX77" i="3" l="1"/>
  <c r="AI77" i="3"/>
  <c r="AZ70" i="3"/>
  <c r="AZ72" i="3"/>
  <c r="AZ71" i="3"/>
  <c r="AZ58" i="3"/>
  <c r="AZ67" i="3"/>
  <c r="AT75" i="3"/>
  <c r="AZ68" i="3"/>
  <c r="AV73" i="3"/>
  <c r="AP73" i="3"/>
  <c r="AQ73" i="3" s="1"/>
  <c r="AV66" i="3"/>
  <c r="AZ69" i="3"/>
  <c r="AV74" i="3"/>
  <c r="AP68" i="3"/>
  <c r="AQ68" i="3" s="1"/>
  <c r="AP69" i="3"/>
  <c r="AQ69" i="3" s="1"/>
  <c r="AM75" i="3"/>
  <c r="AN75" i="3"/>
  <c r="AP66" i="3"/>
  <c r="AQ66" i="3" s="1"/>
  <c r="AP74" i="3"/>
  <c r="AP67" i="3"/>
  <c r="AQ67" i="3" s="1"/>
  <c r="AP71" i="3"/>
  <c r="AQ71" i="3" s="1"/>
  <c r="AM76" i="3"/>
  <c r="AT76" i="3"/>
  <c r="AN76" i="3"/>
  <c r="AP72" i="3"/>
  <c r="AQ72" i="3" s="1"/>
  <c r="AP70" i="3"/>
  <c r="AQ70" i="3" s="1"/>
  <c r="AQ58" i="3"/>
  <c r="AM77" i="3" l="1"/>
  <c r="AT77" i="3"/>
  <c r="AN77" i="3"/>
  <c r="AV75" i="3"/>
  <c r="AZ73" i="3"/>
  <c r="AZ66" i="3"/>
  <c r="AQ74" i="3"/>
  <c r="AZ74" i="3"/>
  <c r="AV76" i="3"/>
  <c r="AP75" i="3"/>
  <c r="AQ75" i="3" s="1"/>
  <c r="AP76" i="3"/>
  <c r="AV77" i="3" l="1"/>
  <c r="D24" i="37" s="1"/>
  <c r="D26" i="37" s="1"/>
  <c r="AQ76" i="3"/>
  <c r="AP77" i="3"/>
  <c r="AZ75" i="3"/>
  <c r="AZ76" i="3"/>
  <c r="AQ77" i="3" l="1"/>
  <c r="AZ77" i="3"/>
  <c r="D27" i="37"/>
  <c r="D28" i="37" l="1"/>
  <c r="D29" i="37" s="1"/>
</calcChain>
</file>

<file path=xl/sharedStrings.xml><?xml version="1.0" encoding="utf-8"?>
<sst xmlns="http://schemas.openxmlformats.org/spreadsheetml/2006/main" count="2786" uniqueCount="310">
  <si>
    <t>Rate of Salary</t>
  </si>
  <si>
    <t>Earned Salary</t>
  </si>
  <si>
    <t>Emp Dedution</t>
  </si>
  <si>
    <t>Net salary</t>
  </si>
  <si>
    <t>Contribution</t>
  </si>
  <si>
    <t>CTC</t>
  </si>
  <si>
    <t>Billing</t>
  </si>
  <si>
    <t>EMP ID</t>
  </si>
  <si>
    <t>Name</t>
  </si>
  <si>
    <t>DOJ</t>
  </si>
  <si>
    <t>HRA</t>
  </si>
  <si>
    <t>Bouns</t>
  </si>
  <si>
    <t xml:space="preserve">Con </t>
  </si>
  <si>
    <t>CCA</t>
  </si>
  <si>
    <t>Total</t>
  </si>
  <si>
    <t>emp
PF</t>
  </si>
  <si>
    <t>emp
ESI</t>
  </si>
  <si>
    <t xml:space="preserve"> Conv.</t>
  </si>
  <si>
    <t>PF</t>
  </si>
  <si>
    <t>ESI</t>
  </si>
  <si>
    <t>PT</t>
  </si>
  <si>
    <t>EMPLOYER
PF</t>
  </si>
  <si>
    <t>EMPLOYER ESI</t>
  </si>
  <si>
    <t>Management Fee</t>
  </si>
  <si>
    <t>Inputs</t>
  </si>
  <si>
    <t>Employee detail</t>
  </si>
  <si>
    <t>Chethana HR solutions</t>
  </si>
  <si>
    <t>Designation</t>
  </si>
  <si>
    <t>Department</t>
  </si>
  <si>
    <t>Total Deduction</t>
  </si>
  <si>
    <t>In amount</t>
  </si>
  <si>
    <t>Other allowances</t>
  </si>
  <si>
    <t>Total Payable Days</t>
  </si>
  <si>
    <t>Advance / deduction</t>
  </si>
  <si>
    <t>A</t>
  </si>
  <si>
    <t>Remarks</t>
  </si>
  <si>
    <t>C</t>
  </si>
  <si>
    <t xml:space="preserve">Basic </t>
  </si>
  <si>
    <t>Emp CTC</t>
  </si>
  <si>
    <t>PF admn cherges</t>
  </si>
  <si>
    <t>Company CTC</t>
  </si>
  <si>
    <t xml:space="preserve">Total _ Other allowance  </t>
  </si>
  <si>
    <t>Employee Gross</t>
  </si>
  <si>
    <t>Particulars</t>
  </si>
  <si>
    <t xml:space="preserve">                                                                                                          </t>
  </si>
  <si>
    <t>TAX  INVOICE</t>
  </si>
  <si>
    <t>Invoice No:</t>
  </si>
  <si>
    <t>Invoice Date:</t>
  </si>
  <si>
    <t>CHETHANA HR SOLUTIONS</t>
  </si>
  <si>
    <t xml:space="preserve">CANVERA DIGITAL TECHNOLOGIES PRIVATE  LIMITED                    </t>
  </si>
  <si>
    <t>Billing From:</t>
  </si>
  <si>
    <t>Bill To:</t>
  </si>
  <si>
    <r>
      <t>No.38 ,2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cross, Nanjareddy Layout, Kudlu, Bangalore -560068.</t>
    </r>
  </si>
  <si>
    <t>GSTIN</t>
  </si>
  <si>
    <t>29ARVPS4367G1ZV</t>
  </si>
  <si>
    <t>CUSTOMER GSTIN</t>
  </si>
  <si>
    <t>State Code</t>
  </si>
  <si>
    <t>State</t>
  </si>
  <si>
    <t>Karnataka</t>
  </si>
  <si>
    <t>PAN NO.</t>
  </si>
  <si>
    <t>ARVPS4367G</t>
  </si>
  <si>
    <t>Contact Person</t>
  </si>
  <si>
    <t>Liscence NO.</t>
  </si>
  <si>
    <t>ALCB-4/CLA/C-254/2013-14</t>
  </si>
  <si>
    <t>Phone No.</t>
  </si>
  <si>
    <t>080 67231111</t>
  </si>
  <si>
    <t>Category of Service</t>
  </si>
  <si>
    <t>Business Support Service</t>
  </si>
  <si>
    <t>SAC Code</t>
  </si>
  <si>
    <t>Sr . No</t>
  </si>
  <si>
    <t>Amount(NR)</t>
  </si>
  <si>
    <t>CGST  ( @ 9%)</t>
  </si>
  <si>
    <t>SGST ( @ 9%)</t>
  </si>
  <si>
    <t xml:space="preserve">Client Name :       </t>
  </si>
  <si>
    <t xml:space="preserve">
For Chethana HR Solutions .
Authorised Signatoty
</t>
  </si>
  <si>
    <t>29AALCS1335E1ZD</t>
  </si>
  <si>
    <t>Production &amp; Operation</t>
  </si>
  <si>
    <t xml:space="preserve"> Bharath S</t>
  </si>
  <si>
    <t>No.36/5, Ground floor, 27th main road, HSR lay out , somasundara palya.</t>
  </si>
  <si>
    <t>status</t>
  </si>
  <si>
    <t>Sl.No</t>
  </si>
  <si>
    <t>PF Arrears</t>
  </si>
  <si>
    <t>Manjunatha</t>
  </si>
  <si>
    <t>LWF</t>
  </si>
  <si>
    <t>N S Allowances</t>
  </si>
  <si>
    <t xml:space="preserve">B </t>
  </si>
  <si>
    <t>Notice Pay</t>
  </si>
  <si>
    <t>CHS1552</t>
  </si>
  <si>
    <t>CHS1553</t>
  </si>
  <si>
    <t>Adip Rai</t>
  </si>
  <si>
    <t>CHS1554</t>
  </si>
  <si>
    <t>Raj Kumar Khulal</t>
  </si>
  <si>
    <t>CHS1557</t>
  </si>
  <si>
    <t>Sedhruam M</t>
  </si>
  <si>
    <t>Management Fees (@900 / each associate)</t>
  </si>
  <si>
    <t>CHS1561</t>
  </si>
  <si>
    <t>CHS1568</t>
  </si>
  <si>
    <t>Maheshwari B</t>
  </si>
  <si>
    <t>Ravikumara B</t>
  </si>
  <si>
    <t xml:space="preserve">UAN NUMBER </t>
  </si>
  <si>
    <t>Production Staff</t>
  </si>
  <si>
    <t>CHS1574</t>
  </si>
  <si>
    <t>Mahesh P</t>
  </si>
  <si>
    <t>CHS1575</t>
  </si>
  <si>
    <t>Halesh K M</t>
  </si>
  <si>
    <t>CHS1576</t>
  </si>
  <si>
    <t>Subhash M</t>
  </si>
  <si>
    <t>Operator</t>
  </si>
  <si>
    <t>CHS1584</t>
  </si>
  <si>
    <t>R Nagaraja</t>
  </si>
  <si>
    <t>CHS1592</t>
  </si>
  <si>
    <t>Venkatesh Nagaraj Sutrave</t>
  </si>
  <si>
    <t>CHS1593</t>
  </si>
  <si>
    <t>Nagesha M</t>
  </si>
  <si>
    <t>Others Pay</t>
  </si>
  <si>
    <t>CHS1596</t>
  </si>
  <si>
    <t>Dhanush V</t>
  </si>
  <si>
    <t>CHS1600</t>
  </si>
  <si>
    <t>N Jayarama</t>
  </si>
  <si>
    <t>CHS1602</t>
  </si>
  <si>
    <t>Rukmani Mahanty</t>
  </si>
  <si>
    <t>CHS1603</t>
  </si>
  <si>
    <t>Kuruba Balaji Kumar</t>
  </si>
  <si>
    <t>CHS1614</t>
  </si>
  <si>
    <t>CHS1615</t>
  </si>
  <si>
    <t>CHS1617</t>
  </si>
  <si>
    <t>CHS1625</t>
  </si>
  <si>
    <t>Parimala</t>
  </si>
  <si>
    <t>Kuruba Giriprakash</t>
  </si>
  <si>
    <t>M Manikanta</t>
  </si>
  <si>
    <t>OT Hrs</t>
  </si>
  <si>
    <t>Geetha G</t>
  </si>
  <si>
    <t>CHS1628</t>
  </si>
  <si>
    <t>Satyabrata Ghosh</t>
  </si>
  <si>
    <t>CHS1634</t>
  </si>
  <si>
    <t>T L Pavan kalyana</t>
  </si>
  <si>
    <t>CHS1635</t>
  </si>
  <si>
    <t>Manjunath M</t>
  </si>
  <si>
    <t>CHS1637</t>
  </si>
  <si>
    <t>Bonus</t>
  </si>
  <si>
    <t>Total (A+B)</t>
  </si>
  <si>
    <t>TOTAL AMOUNT PAYABLE (A+B+C)</t>
  </si>
  <si>
    <t>Jhili Mukhi</t>
  </si>
  <si>
    <t>CHS1655</t>
  </si>
  <si>
    <t>Kumara k</t>
  </si>
  <si>
    <t>CHS1654</t>
  </si>
  <si>
    <t>Gayathri C</t>
  </si>
  <si>
    <t>CHS1653</t>
  </si>
  <si>
    <t>Santhosha A</t>
  </si>
  <si>
    <t>CHS1649</t>
  </si>
  <si>
    <t>Gayathri S</t>
  </si>
  <si>
    <t>CHS1645</t>
  </si>
  <si>
    <t>Ramanjanamma</t>
  </si>
  <si>
    <t>CHS1644</t>
  </si>
  <si>
    <t>Basamma S H</t>
  </si>
  <si>
    <t>CHS1657</t>
  </si>
  <si>
    <t>CHS1661</t>
  </si>
  <si>
    <t>Thippeswamy N</t>
  </si>
  <si>
    <t>CHS1662</t>
  </si>
  <si>
    <t>Kabita raha choudhury</t>
  </si>
  <si>
    <t>Savithri C</t>
  </si>
  <si>
    <t>CHS1666</t>
  </si>
  <si>
    <t>Bandi Ambika</t>
  </si>
  <si>
    <t>CHS1667</t>
  </si>
  <si>
    <t>S Manoj</t>
  </si>
  <si>
    <t>CHS1669</t>
  </si>
  <si>
    <t>Chinnappa reddy</t>
  </si>
  <si>
    <t>CHS1672</t>
  </si>
  <si>
    <t>Aparoopa Kalpana S</t>
  </si>
  <si>
    <t>CHS1673</t>
  </si>
  <si>
    <t>CHS1670</t>
  </si>
  <si>
    <t>Client Name &amp; ID</t>
  </si>
  <si>
    <t>Canvera Digital Technologies Pvt Ltd</t>
  </si>
  <si>
    <t>Location</t>
  </si>
  <si>
    <t>Bangalore</t>
  </si>
  <si>
    <t>Attendance Cycle</t>
  </si>
  <si>
    <t>Saturday</t>
  </si>
  <si>
    <t>Sunday</t>
  </si>
  <si>
    <t>Monday</t>
  </si>
  <si>
    <t>Tuesday</t>
  </si>
  <si>
    <t>Wednesday</t>
  </si>
  <si>
    <t>Thursday</t>
  </si>
  <si>
    <t>Friday</t>
  </si>
  <si>
    <t>S.No.</t>
  </si>
  <si>
    <t>Emp. Code</t>
  </si>
  <si>
    <t>Team</t>
  </si>
  <si>
    <t>DOL</t>
  </si>
  <si>
    <t>No Days Present</t>
  </si>
  <si>
    <t>EL</t>
  </si>
  <si>
    <t>W/O</t>
  </si>
  <si>
    <t>Holiday</t>
  </si>
  <si>
    <t>Comp Off</t>
  </si>
  <si>
    <t>LOP</t>
  </si>
  <si>
    <t>LOPR</t>
  </si>
  <si>
    <t>Total Days</t>
  </si>
  <si>
    <t>Days Payable</t>
  </si>
  <si>
    <t>NS Amount</t>
  </si>
  <si>
    <t>Other Pay</t>
  </si>
  <si>
    <t>Basic</t>
  </si>
  <si>
    <t>Status</t>
  </si>
  <si>
    <t>FMT</t>
  </si>
  <si>
    <t>P</t>
  </si>
  <si>
    <t>WO</t>
  </si>
  <si>
    <t>INS</t>
  </si>
  <si>
    <t>CSM</t>
  </si>
  <si>
    <t>BDG</t>
  </si>
  <si>
    <t>LMN</t>
  </si>
  <si>
    <t>LTR</t>
  </si>
  <si>
    <t>PKG</t>
  </si>
  <si>
    <t>SCG</t>
  </si>
  <si>
    <t>NUT</t>
  </si>
  <si>
    <t>FQA</t>
  </si>
  <si>
    <t>PRO</t>
  </si>
  <si>
    <t>DIP</t>
  </si>
  <si>
    <t>LSR</t>
  </si>
  <si>
    <t>FLS</t>
  </si>
  <si>
    <t>GLA</t>
  </si>
  <si>
    <t>IND</t>
  </si>
  <si>
    <t>Sangitha S</t>
  </si>
  <si>
    <t>MD FirdosAlam</t>
  </si>
  <si>
    <t>CHS1679</t>
  </si>
  <si>
    <t>Sangeetha</t>
  </si>
  <si>
    <t>CHS1681</t>
  </si>
  <si>
    <t>Md Irfan</t>
  </si>
  <si>
    <t>CHS1683</t>
  </si>
  <si>
    <t>N Sudeep</t>
  </si>
  <si>
    <t>BID</t>
  </si>
  <si>
    <t>CHS1684</t>
  </si>
  <si>
    <t>Mahim Sk</t>
  </si>
  <si>
    <t>CHS1687</t>
  </si>
  <si>
    <t>Manjunatha L</t>
  </si>
  <si>
    <t>CHS1688</t>
  </si>
  <si>
    <t>Sudhanshu Mohanty</t>
  </si>
  <si>
    <t>CHS1689</t>
  </si>
  <si>
    <t>Prasanna</t>
  </si>
  <si>
    <t>CHS1693</t>
  </si>
  <si>
    <t>Sarju gurung</t>
  </si>
  <si>
    <t>CHS1694</t>
  </si>
  <si>
    <t>Shruthi M</t>
  </si>
  <si>
    <t>Arrears</t>
  </si>
  <si>
    <t>Special Allowance</t>
  </si>
  <si>
    <t>Active</t>
  </si>
  <si>
    <t>CHS1695</t>
  </si>
  <si>
    <t>Basavaraj</t>
  </si>
  <si>
    <t>CHS1699</t>
  </si>
  <si>
    <t>Gopal Kumar</t>
  </si>
  <si>
    <t>CHS1703</t>
  </si>
  <si>
    <t>Shyamlal</t>
  </si>
  <si>
    <t>CHS1706</t>
  </si>
  <si>
    <t>MD Wasif</t>
  </si>
  <si>
    <t>CHS1707</t>
  </si>
  <si>
    <t>Ashok A</t>
  </si>
  <si>
    <t>CHS1708</t>
  </si>
  <si>
    <t>Ajay Surji Banse</t>
  </si>
  <si>
    <t>CHS1710</t>
  </si>
  <si>
    <t>Ayyappa</t>
  </si>
  <si>
    <t>DOR</t>
  </si>
  <si>
    <t>LTR1</t>
  </si>
  <si>
    <t>LTR2</t>
  </si>
  <si>
    <t>BIN</t>
  </si>
  <si>
    <t>COM</t>
  </si>
  <si>
    <t>CHS1716</t>
  </si>
  <si>
    <t>Rohan C M</t>
  </si>
  <si>
    <t>BOX</t>
  </si>
  <si>
    <t>CHS1718</t>
  </si>
  <si>
    <t>Siddesha S</t>
  </si>
  <si>
    <t>CHS1721</t>
  </si>
  <si>
    <t>Shivasharana K</t>
  </si>
  <si>
    <t>CHS1724</t>
  </si>
  <si>
    <t>P Kartheek</t>
  </si>
  <si>
    <t>CHS1726</t>
  </si>
  <si>
    <t>Geetha V</t>
  </si>
  <si>
    <t>CHS1727</t>
  </si>
  <si>
    <t>Aswini M L</t>
  </si>
  <si>
    <t>CHS1729</t>
  </si>
  <si>
    <t>B Somasekhar Reddy</t>
  </si>
  <si>
    <t>CHS1733</t>
  </si>
  <si>
    <t>Rajiv Kumar</t>
  </si>
  <si>
    <t>CHS1734</t>
  </si>
  <si>
    <t>Sitam Gurung</t>
  </si>
  <si>
    <t>Hanamatha</t>
  </si>
  <si>
    <t>Shantha Thanthi</t>
  </si>
  <si>
    <t>CHS1737</t>
  </si>
  <si>
    <t>CHS1738</t>
  </si>
  <si>
    <t xml:space="preserve">SIGNATURE </t>
  </si>
  <si>
    <t>production &amp; Operation</t>
  </si>
  <si>
    <t>Absconding</t>
  </si>
  <si>
    <t>MD Abid</t>
  </si>
  <si>
    <t>CHS1739</t>
  </si>
  <si>
    <t>CHS1740</t>
  </si>
  <si>
    <t>Sunil A</t>
  </si>
  <si>
    <t>STR</t>
  </si>
  <si>
    <t>Total expenditure in CTC against payable -1945 Days</t>
  </si>
  <si>
    <t>25-September-2022 to 24-October-2022</t>
  </si>
  <si>
    <t>October OT Hours</t>
  </si>
  <si>
    <t>H</t>
  </si>
  <si>
    <t>MNL</t>
  </si>
  <si>
    <t>CO</t>
  </si>
  <si>
    <t>CHS1741</t>
  </si>
  <si>
    <t>Muthuraj N</t>
  </si>
  <si>
    <t>Last Working Day 03-Oct-22</t>
  </si>
  <si>
    <t>CHS1742</t>
  </si>
  <si>
    <t>Satendra Singh</t>
  </si>
  <si>
    <t>CHS1743</t>
  </si>
  <si>
    <t>Sangram Kumar Jena</t>
  </si>
  <si>
    <t>CHS1744</t>
  </si>
  <si>
    <t>Kundan Kumar</t>
  </si>
  <si>
    <t>2021-2022 Bonus</t>
  </si>
  <si>
    <t>For the month of :25-September-2022 to 24-October-2022</t>
  </si>
  <si>
    <t xml:space="preserve">Amount In words: Sixteen Lakhs Eighty Eight Thousand Three Hundred And Three Only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</si>
</sst>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0;[Red]0"/>
    <numFmt numFmtId="167" formatCode="d\-mmm\-yy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charset val="134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6"/>
      <name val="Arial"/>
      <family val="2"/>
    </font>
    <font>
      <b/>
      <sz val="16"/>
      <color theme="0"/>
      <name val="Arial"/>
      <family val="2"/>
    </font>
    <font>
      <b/>
      <sz val="16"/>
      <color theme="1"/>
      <name val="Arial Rounded MT Bold"/>
      <family val="2"/>
    </font>
    <font>
      <b/>
      <sz val="16"/>
      <name val="Arial round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>
      <alignment wrapText="1"/>
    </xf>
    <xf numFmtId="0" fontId="4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wrapText="1"/>
    </xf>
    <xf numFmtId="0" fontId="5" fillId="0" borderId="0">
      <alignment wrapText="1"/>
    </xf>
    <xf numFmtId="0" fontId="6" fillId="0" borderId="0">
      <alignment vertical="center"/>
    </xf>
    <xf numFmtId="43" fontId="2" fillId="0" borderId="0" applyFont="0" applyFill="0" applyBorder="0" applyAlignment="0" applyProtection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7" fillId="0" borderId="0">
      <alignment wrapText="1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wrapText="1"/>
    </xf>
    <xf numFmtId="0" fontId="12" fillId="0" borderId="0">
      <alignment wrapText="1"/>
    </xf>
    <xf numFmtId="0" fontId="14" fillId="0" borderId="0">
      <alignment wrapText="1"/>
    </xf>
    <xf numFmtId="0" fontId="18" fillId="0" borderId="0">
      <alignment wrapText="1"/>
    </xf>
    <xf numFmtId="0" fontId="20" fillId="0" borderId="0">
      <alignment wrapText="1"/>
    </xf>
    <xf numFmtId="0" fontId="21" fillId="0" borderId="0">
      <alignment wrapText="1"/>
    </xf>
    <xf numFmtId="0" fontId="22" fillId="0" borderId="0">
      <alignment wrapText="1"/>
    </xf>
    <xf numFmtId="0" fontId="23" fillId="0" borderId="0"/>
    <xf numFmtId="0" fontId="24" fillId="0" borderId="0">
      <alignment wrapText="1"/>
    </xf>
    <xf numFmtId="0" fontId="1" fillId="0" borderId="0"/>
    <xf numFmtId="0" fontId="2" fillId="0" borderId="0">
      <alignment wrapText="1"/>
    </xf>
    <xf numFmtId="0" fontId="2" fillId="0" borderId="0">
      <alignment wrapText="1"/>
    </xf>
    <xf numFmtId="0" fontId="26" fillId="0" borderId="0">
      <alignment wrapText="1"/>
    </xf>
    <xf numFmtId="0" fontId="28" fillId="0" borderId="0">
      <alignment wrapText="1"/>
    </xf>
    <xf numFmtId="0" fontId="29" fillId="0" borderId="0">
      <alignment wrapText="1"/>
    </xf>
    <xf numFmtId="0" fontId="30" fillId="0" borderId="0"/>
    <xf numFmtId="0" fontId="30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1" fillId="0" borderId="0"/>
    <xf numFmtId="0" fontId="30" fillId="0" borderId="0"/>
    <xf numFmtId="0" fontId="31" fillId="0" borderId="0"/>
    <xf numFmtId="0" fontId="3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3" fillId="0" borderId="0"/>
    <xf numFmtId="0" fontId="2" fillId="0" borderId="0"/>
  </cellStyleXfs>
  <cellXfs count="181">
    <xf numFmtId="0" fontId="0" fillId="0" borderId="0" xfId="0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horizontal="left" vertical="center" wrapText="1"/>
    </xf>
    <xf numFmtId="15" fontId="13" fillId="0" borderId="12" xfId="0" applyNumberFormat="1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1" fontId="0" fillId="0" borderId="16" xfId="0" applyNumberFormat="1" applyBorder="1" applyAlignment="1">
      <alignment vertical="center" wrapText="1"/>
    </xf>
    <xf numFmtId="1" fontId="8" fillId="0" borderId="14" xfId="0" applyNumberFormat="1" applyFont="1" applyBorder="1"/>
    <xf numFmtId="0" fontId="0" fillId="7" borderId="15" xfId="0" applyFill="1" applyBorder="1" applyAlignment="1">
      <alignment horizontal="center" vertical="center" wrapText="1"/>
    </xf>
    <xf numFmtId="1" fontId="0" fillId="7" borderId="16" xfId="0" applyNumberFormat="1" applyFill="1" applyBorder="1" applyAlignment="1">
      <alignment vertical="center" wrapText="1"/>
    </xf>
    <xf numFmtId="0" fontId="13" fillId="19" borderId="13" xfId="0" applyFont="1" applyFill="1" applyBorder="1" applyAlignment="1">
      <alignment vertical="center" wrapText="1"/>
    </xf>
    <xf numFmtId="0" fontId="13" fillId="19" borderId="14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vertical="center" wrapText="1"/>
    </xf>
    <xf numFmtId="1" fontId="19" fillId="0" borderId="14" xfId="0" applyNumberFormat="1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5" fillId="0" borderId="11" xfId="0" quotePrefix="1" applyFont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8" fillId="0" borderId="0" xfId="19" applyFont="1" applyFill="1" applyBorder="1" applyAlignment="1">
      <alignment horizontal="center" vertical="center" wrapText="1"/>
    </xf>
    <xf numFmtId="49" fontId="11" fillId="0" borderId="0" xfId="19" applyNumberFormat="1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5" fontId="25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1" fillId="0" borderId="20" xfId="19" applyFont="1" applyFill="1" applyBorder="1" applyAlignment="1">
      <alignment horizontal="center" vertical="center" wrapText="1"/>
    </xf>
    <xf numFmtId="49" fontId="11" fillId="0" borderId="20" xfId="19" applyNumberFormat="1" applyFont="1" applyFill="1" applyBorder="1" applyAlignment="1">
      <alignment horizontal="center" vertical="center" wrapText="1"/>
    </xf>
    <xf numFmtId="16" fontId="11" fillId="0" borderId="2" xfId="19" applyNumberFormat="1" applyFont="1" applyFill="1" applyBorder="1" applyAlignment="1">
      <alignment horizontal="center" vertical="center" wrapText="1"/>
    </xf>
    <xf numFmtId="16" fontId="11" fillId="0" borderId="20" xfId="19" applyNumberFormat="1" applyFont="1" applyFill="1" applyBorder="1" applyAlignment="1">
      <alignment horizontal="center" vertical="center" wrapText="1"/>
    </xf>
    <xf numFmtId="0" fontId="11" fillId="0" borderId="20" xfId="19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4" fillId="7" borderId="20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1" fontId="34" fillId="7" borderId="20" xfId="0" applyNumberFormat="1" applyFont="1" applyFill="1" applyBorder="1" applyAlignment="1">
      <alignment horizontal="center" vertical="center"/>
    </xf>
    <xf numFmtId="0" fontId="36" fillId="0" borderId="0" xfId="0" applyFont="1" applyFill="1" applyAlignment="1"/>
    <xf numFmtId="0" fontId="36" fillId="0" borderId="0" xfId="0" applyFont="1" applyFill="1" applyAlignment="1">
      <alignment horizontal="left"/>
    </xf>
    <xf numFmtId="0" fontId="36" fillId="0" borderId="0" xfId="0" applyFont="1" applyFill="1" applyAlignment="1">
      <alignment horizontal="center"/>
    </xf>
    <xf numFmtId="0" fontId="36" fillId="0" borderId="0" xfId="0" applyFont="1" applyFill="1" applyAlignment="1">
      <alignment wrapText="1"/>
    </xf>
    <xf numFmtId="0" fontId="35" fillId="0" borderId="0" xfId="0" applyFont="1"/>
    <xf numFmtId="0" fontId="36" fillId="0" borderId="0" xfId="0" applyFont="1" applyFill="1"/>
    <xf numFmtId="164" fontId="37" fillId="0" borderId="0" xfId="1" applyNumberFormat="1" applyFont="1" applyFill="1"/>
    <xf numFmtId="164" fontId="36" fillId="0" borderId="0" xfId="1" applyNumberFormat="1" applyFont="1" applyFill="1"/>
    <xf numFmtId="0" fontId="38" fillId="0" borderId="0" xfId="0" applyFont="1" applyAlignment="1">
      <alignment wrapText="1"/>
    </xf>
    <xf numFmtId="164" fontId="36" fillId="0" borderId="20" xfId="1" applyNumberFormat="1" applyFont="1" applyFill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 wrapText="1"/>
    </xf>
    <xf numFmtId="0" fontId="36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36" fillId="0" borderId="20" xfId="0" applyFont="1" applyFill="1" applyBorder="1" applyAlignment="1">
      <alignment horizontal="center" vertical="center" wrapText="1"/>
    </xf>
    <xf numFmtId="17" fontId="36" fillId="5" borderId="20" xfId="0" applyNumberFormat="1" applyFont="1" applyFill="1" applyBorder="1" applyAlignment="1">
      <alignment horizontal="center" vertical="center" wrapText="1"/>
    </xf>
    <xf numFmtId="164" fontId="36" fillId="5" borderId="20" xfId="1" applyNumberFormat="1" applyFont="1" applyFill="1" applyBorder="1" applyAlignment="1">
      <alignment horizontal="center" vertical="center" wrapText="1"/>
    </xf>
    <xf numFmtId="0" fontId="35" fillId="4" borderId="20" xfId="0" applyFont="1" applyFill="1" applyBorder="1" applyAlignment="1">
      <alignment horizontal="center" vertical="center"/>
    </xf>
    <xf numFmtId="164" fontId="36" fillId="9" borderId="20" xfId="1" applyNumberFormat="1" applyFont="1" applyFill="1" applyBorder="1" applyAlignment="1">
      <alignment horizontal="center" vertical="center" wrapText="1"/>
    </xf>
    <xf numFmtId="164" fontId="36" fillId="17" borderId="20" xfId="1" applyNumberFormat="1" applyFont="1" applyFill="1" applyBorder="1" applyAlignment="1">
      <alignment horizontal="center" vertical="center" wrapText="1"/>
    </xf>
    <xf numFmtId="164" fontId="36" fillId="18" borderId="20" xfId="1" applyNumberFormat="1" applyFont="1" applyFill="1" applyBorder="1" applyAlignment="1">
      <alignment horizontal="center" vertical="center" wrapText="1"/>
    </xf>
    <xf numFmtId="164" fontId="36" fillId="11" borderId="20" xfId="1" applyNumberFormat="1" applyFont="1" applyFill="1" applyBorder="1" applyAlignment="1">
      <alignment horizontal="center" vertical="center" wrapText="1"/>
    </xf>
    <xf numFmtId="0" fontId="35" fillId="4" borderId="20" xfId="0" applyFont="1" applyFill="1" applyBorder="1" applyAlignment="1">
      <alignment horizontal="center" vertical="center" wrapText="1"/>
    </xf>
    <xf numFmtId="164" fontId="36" fillId="14" borderId="20" xfId="1" applyNumberFormat="1" applyFont="1" applyFill="1" applyBorder="1" applyAlignment="1">
      <alignment horizontal="center" vertical="center" wrapText="1"/>
    </xf>
    <xf numFmtId="164" fontId="39" fillId="0" borderId="20" xfId="1" applyNumberFormat="1" applyFont="1" applyFill="1" applyBorder="1" applyAlignment="1">
      <alignment horizontal="center" vertical="center" wrapText="1"/>
    </xf>
    <xf numFmtId="0" fontId="40" fillId="4" borderId="20" xfId="0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horizontal="center"/>
    </xf>
    <xf numFmtId="166" fontId="41" fillId="4" borderId="20" xfId="0" applyNumberFormat="1" applyFont="1" applyFill="1" applyBorder="1" applyAlignment="1">
      <alignment horizontal="center" vertical="center" wrapText="1"/>
    </xf>
    <xf numFmtId="165" fontId="42" fillId="0" borderId="20" xfId="22" applyNumberFormat="1" applyFont="1" applyFill="1" applyBorder="1" applyAlignment="1">
      <alignment horizontal="center" vertical="center" wrapText="1"/>
    </xf>
    <xf numFmtId="0" fontId="34" fillId="0" borderId="20" xfId="0" applyFont="1" applyBorder="1" applyAlignment="1">
      <alignment horizontal="center" vertical="center"/>
    </xf>
    <xf numFmtId="165" fontId="41" fillId="4" borderId="20" xfId="0" applyNumberFormat="1" applyFont="1" applyFill="1" applyBorder="1" applyAlignment="1">
      <alignment horizontal="center" vertical="center"/>
    </xf>
    <xf numFmtId="0" fontId="34" fillId="0" borderId="20" xfId="0" applyFont="1" applyFill="1" applyBorder="1" applyAlignment="1">
      <alignment horizontal="center"/>
    </xf>
    <xf numFmtId="2" fontId="34" fillId="7" borderId="20" xfId="0" applyNumberFormat="1" applyFont="1" applyFill="1" applyBorder="1" applyAlignment="1">
      <alignment horizontal="center" vertical="center"/>
    </xf>
    <xf numFmtId="0" fontId="35" fillId="3" borderId="20" xfId="0" applyFont="1" applyFill="1" applyBorder="1" applyAlignment="1">
      <alignment horizontal="center" vertical="center"/>
    </xf>
    <xf numFmtId="1" fontId="35" fillId="3" borderId="20" xfId="0" applyNumberFormat="1" applyFont="1" applyFill="1" applyBorder="1" applyAlignment="1">
      <alignment horizontal="center" vertical="center"/>
    </xf>
    <xf numFmtId="1" fontId="35" fillId="12" borderId="20" xfId="0" applyNumberFormat="1" applyFont="1" applyFill="1" applyBorder="1" applyAlignment="1">
      <alignment horizontal="center" vertical="center"/>
    </xf>
    <xf numFmtId="2" fontId="35" fillId="12" borderId="20" xfId="0" applyNumberFormat="1" applyFont="1" applyFill="1" applyBorder="1" applyAlignment="1">
      <alignment horizontal="center" vertical="center"/>
    </xf>
    <xf numFmtId="1" fontId="35" fillId="16" borderId="20" xfId="0" applyNumberFormat="1" applyFont="1" applyFill="1" applyBorder="1" applyAlignment="1">
      <alignment horizontal="center" vertical="center"/>
    </xf>
    <xf numFmtId="0" fontId="35" fillId="16" borderId="20" xfId="0" applyFont="1" applyFill="1" applyBorder="1" applyAlignment="1">
      <alignment horizontal="center" vertical="center"/>
    </xf>
    <xf numFmtId="1" fontId="35" fillId="0" borderId="20" xfId="0" applyNumberFormat="1" applyFont="1" applyBorder="1" applyAlignment="1">
      <alignment horizontal="center" vertical="center" wrapText="1"/>
    </xf>
    <xf numFmtId="1" fontId="35" fillId="0" borderId="20" xfId="0" applyNumberFormat="1" applyFont="1" applyBorder="1" applyAlignment="1">
      <alignment horizontal="center" vertical="center"/>
    </xf>
    <xf numFmtId="1" fontId="35" fillId="6" borderId="20" xfId="0" applyNumberFormat="1" applyFont="1" applyFill="1" applyBorder="1" applyAlignment="1">
      <alignment horizontal="center" vertical="center"/>
    </xf>
    <xf numFmtId="2" fontId="35" fillId="0" borderId="20" xfId="0" applyNumberFormat="1" applyFont="1" applyBorder="1" applyAlignment="1">
      <alignment horizontal="center" vertical="center"/>
    </xf>
    <xf numFmtId="1" fontId="38" fillId="4" borderId="20" xfId="0" applyNumberFormat="1" applyFont="1" applyFill="1" applyBorder="1" applyAlignment="1">
      <alignment horizontal="center" vertical="center" wrapText="1"/>
    </xf>
    <xf numFmtId="0" fontId="35" fillId="4" borderId="0" xfId="0" applyFont="1" applyFill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5" fillId="15" borderId="20" xfId="0" applyFont="1" applyFill="1" applyBorder="1" applyAlignment="1">
      <alignment horizontal="center" vertical="center"/>
    </xf>
    <xf numFmtId="0" fontId="35" fillId="15" borderId="0" xfId="0" applyFont="1" applyFill="1" applyAlignment="1">
      <alignment horizontal="center" vertical="center"/>
    </xf>
    <xf numFmtId="0" fontId="35" fillId="0" borderId="20" xfId="0" applyFont="1" applyBorder="1"/>
    <xf numFmtId="0" fontId="35" fillId="0" borderId="0" xfId="0" applyFont="1" applyBorder="1" applyAlignment="1">
      <alignment horizontal="center" vertical="center"/>
    </xf>
    <xf numFmtId="49" fontId="36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5" fillId="0" borderId="0" xfId="0" applyFont="1" applyBorder="1"/>
    <xf numFmtId="165" fontId="41" fillId="4" borderId="0" xfId="0" applyNumberFormat="1" applyFont="1" applyFill="1" applyBorder="1" applyAlignment="1">
      <alignment horizontal="center" vertical="center"/>
    </xf>
    <xf numFmtId="1" fontId="35" fillId="0" borderId="0" xfId="0" applyNumberFormat="1" applyFont="1" applyBorder="1" applyAlignment="1">
      <alignment horizontal="center" vertical="center"/>
    </xf>
    <xf numFmtId="0" fontId="34" fillId="7" borderId="0" xfId="0" applyFont="1" applyFill="1" applyBorder="1" applyAlignment="1">
      <alignment horizontal="center" vertical="center"/>
    </xf>
    <xf numFmtId="1" fontId="34" fillId="7" borderId="0" xfId="0" applyNumberFormat="1" applyFont="1" applyFill="1" applyBorder="1" applyAlignment="1">
      <alignment horizontal="center" vertical="center"/>
    </xf>
    <xf numFmtId="2" fontId="34" fillId="7" borderId="0" xfId="0" applyNumberFormat="1" applyFont="1" applyFill="1" applyBorder="1" applyAlignment="1">
      <alignment horizontal="center" vertical="center"/>
    </xf>
    <xf numFmtId="0" fontId="35" fillId="3" borderId="0" xfId="0" applyFont="1" applyFill="1" applyBorder="1" applyAlignment="1">
      <alignment horizontal="center" vertical="center"/>
    </xf>
    <xf numFmtId="1" fontId="35" fillId="3" borderId="0" xfId="0" applyNumberFormat="1" applyFont="1" applyFill="1" applyBorder="1" applyAlignment="1">
      <alignment horizontal="center" vertical="center"/>
    </xf>
    <xf numFmtId="1" fontId="35" fillId="12" borderId="0" xfId="0" applyNumberFormat="1" applyFont="1" applyFill="1" applyBorder="1" applyAlignment="1">
      <alignment horizontal="center" vertical="center"/>
    </xf>
    <xf numFmtId="2" fontId="35" fillId="12" borderId="0" xfId="0" applyNumberFormat="1" applyFont="1" applyFill="1" applyBorder="1" applyAlignment="1">
      <alignment horizontal="center" vertical="center"/>
    </xf>
    <xf numFmtId="1" fontId="35" fillId="16" borderId="0" xfId="0" applyNumberFormat="1" applyFont="1" applyFill="1" applyBorder="1" applyAlignment="1">
      <alignment horizontal="center" vertical="center"/>
    </xf>
    <xf numFmtId="0" fontId="35" fillId="16" borderId="0" xfId="0" applyFont="1" applyFill="1" applyBorder="1" applyAlignment="1">
      <alignment horizontal="center" vertical="center"/>
    </xf>
    <xf numFmtId="1" fontId="35" fillId="0" borderId="0" xfId="0" applyNumberFormat="1" applyFont="1" applyBorder="1" applyAlignment="1">
      <alignment horizontal="center" vertical="center" wrapText="1"/>
    </xf>
    <xf numFmtId="2" fontId="35" fillId="0" borderId="0" xfId="0" applyNumberFormat="1" applyFont="1" applyBorder="1" applyAlignment="1">
      <alignment horizontal="center" vertical="center"/>
    </xf>
    <xf numFmtId="1" fontId="35" fillId="6" borderId="0" xfId="0" applyNumberFormat="1" applyFont="1" applyFill="1" applyBorder="1" applyAlignment="1">
      <alignment horizontal="center" vertical="center"/>
    </xf>
    <xf numFmtId="1" fontId="38" fillId="4" borderId="0" xfId="0" applyNumberFormat="1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left"/>
    </xf>
    <xf numFmtId="0" fontId="35" fillId="0" borderId="0" xfId="0" applyFont="1" applyAlignment="1">
      <alignment horizontal="left"/>
    </xf>
    <xf numFmtId="0" fontId="35" fillId="0" borderId="0" xfId="0" applyFont="1" applyAlignment="1">
      <alignment horizontal="center"/>
    </xf>
    <xf numFmtId="0" fontId="9" fillId="0" borderId="22" xfId="0" applyFont="1" applyBorder="1" applyAlignment="1">
      <alignment horizontal="left"/>
    </xf>
    <xf numFmtId="0" fontId="9" fillId="0" borderId="22" xfId="0" applyFont="1" applyBorder="1" applyAlignment="1"/>
    <xf numFmtId="167" fontId="9" fillId="0" borderId="22" xfId="0" applyNumberFormat="1" applyFont="1" applyBorder="1" applyAlignment="1">
      <alignment horizontal="right"/>
    </xf>
    <xf numFmtId="0" fontId="9" fillId="20" borderId="22" xfId="0" applyFont="1" applyFill="1" applyBorder="1" applyAlignment="1"/>
    <xf numFmtId="0" fontId="0" fillId="0" borderId="20" xfId="0" applyBorder="1"/>
    <xf numFmtId="15" fontId="9" fillId="20" borderId="22" xfId="0" applyNumberFormat="1" applyFont="1" applyFill="1" applyBorder="1" applyAlignment="1">
      <alignment horizontal="right"/>
    </xf>
    <xf numFmtId="167" fontId="9" fillId="20" borderId="22" xfId="0" applyNumberFormat="1" applyFont="1" applyFill="1" applyBorder="1" applyAlignment="1">
      <alignment horizontal="right"/>
    </xf>
    <xf numFmtId="0" fontId="30" fillId="0" borderId="22" xfId="0" applyFont="1" applyBorder="1" applyAlignment="1">
      <alignment horizontal="left"/>
    </xf>
    <xf numFmtId="0" fontId="9" fillId="20" borderId="22" xfId="0" applyFont="1" applyFill="1" applyBorder="1" applyAlignment="1">
      <alignment horizontal="left"/>
    </xf>
    <xf numFmtId="167" fontId="30" fillId="0" borderId="22" xfId="0" applyNumberFormat="1" applyFont="1" applyBorder="1" applyAlignment="1">
      <alignment horizontal="right"/>
    </xf>
    <xf numFmtId="0" fontId="30" fillId="0" borderId="22" xfId="0" applyFont="1" applyBorder="1" applyAlignment="1"/>
    <xf numFmtId="0" fontId="43" fillId="0" borderId="22" xfId="0" applyFont="1" applyBorder="1" applyAlignment="1"/>
    <xf numFmtId="0" fontId="43" fillId="0" borderId="22" xfId="0" applyFont="1" applyBorder="1"/>
    <xf numFmtId="0" fontId="43" fillId="0" borderId="23" xfId="0" applyFont="1" applyBorder="1" applyAlignment="1"/>
    <xf numFmtId="167" fontId="9" fillId="20" borderId="23" xfId="0" applyNumberFormat="1" applyFont="1" applyFill="1" applyBorder="1" applyAlignment="1">
      <alignment horizontal="right"/>
    </xf>
    <xf numFmtId="0" fontId="43" fillId="0" borderId="23" xfId="0" applyFont="1" applyBorder="1"/>
    <xf numFmtId="0" fontId="30" fillId="0" borderId="23" xfId="0" applyFont="1" applyBorder="1" applyAlignment="1"/>
    <xf numFmtId="0" fontId="0" fillId="0" borderId="20" xfId="0" applyFont="1" applyBorder="1" applyAlignment="1"/>
    <xf numFmtId="15" fontId="0" fillId="0" borderId="20" xfId="0" applyNumberFormat="1" applyFont="1" applyBorder="1" applyAlignment="1"/>
    <xf numFmtId="0" fontId="30" fillId="0" borderId="20" xfId="0" applyFont="1" applyBorder="1" applyAlignment="1"/>
    <xf numFmtId="0" fontId="43" fillId="0" borderId="20" xfId="0" applyFont="1" applyBorder="1" applyAlignment="1"/>
    <xf numFmtId="0" fontId="35" fillId="0" borderId="20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/>
    </xf>
    <xf numFmtId="0" fontId="36" fillId="0" borderId="20" xfId="0" applyFont="1" applyFill="1" applyBorder="1" applyAlignment="1">
      <alignment horizontal="center" vertical="center"/>
    </xf>
    <xf numFmtId="164" fontId="36" fillId="10" borderId="20" xfId="1" applyNumberFormat="1" applyFont="1" applyFill="1" applyBorder="1" applyAlignment="1">
      <alignment horizontal="center" vertical="center"/>
    </xf>
    <xf numFmtId="164" fontId="36" fillId="13" borderId="20" xfId="1" applyNumberFormat="1" applyFont="1" applyFill="1" applyBorder="1" applyAlignment="1">
      <alignment horizontal="center" vertical="center"/>
    </xf>
    <xf numFmtId="164" fontId="36" fillId="15" borderId="20" xfId="1" applyNumberFormat="1" applyFont="1" applyFill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/>
    </xf>
    <xf numFmtId="164" fontId="36" fillId="0" borderId="20" xfId="1" applyNumberFormat="1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164" fontId="36" fillId="10" borderId="20" xfId="1" applyNumberFormat="1" applyFont="1" applyFill="1" applyBorder="1" applyAlignment="1">
      <alignment horizontal="center" vertical="center"/>
    </xf>
    <xf numFmtId="164" fontId="36" fillId="13" borderId="20" xfId="1" applyNumberFormat="1" applyFont="1" applyFill="1" applyBorder="1" applyAlignment="1">
      <alignment horizontal="center" vertical="center"/>
    </xf>
    <xf numFmtId="164" fontId="36" fillId="15" borderId="20" xfId="1" applyNumberFormat="1" applyFont="1" applyFill="1" applyBorder="1" applyAlignment="1">
      <alignment horizontal="center" vertical="center"/>
    </xf>
    <xf numFmtId="164" fontId="36" fillId="2" borderId="20" xfId="1" applyNumberFormat="1" applyFont="1" applyFill="1" applyBorder="1" applyAlignment="1">
      <alignment horizontal="center" vertical="center" wrapText="1"/>
    </xf>
    <xf numFmtId="164" fontId="36" fillId="8" borderId="20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19" fillId="0" borderId="15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5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13" fillId="19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13" fillId="7" borderId="18" xfId="0" applyFont="1" applyFill="1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13" fillId="0" borderId="1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19" borderId="15" xfId="0" applyFont="1" applyFill="1" applyBorder="1" applyAlignment="1">
      <alignment horizontal="left" vertical="center" wrapText="1"/>
    </xf>
    <xf numFmtId="0" fontId="13" fillId="19" borderId="2" xfId="0" applyFont="1" applyFill="1" applyBorder="1" applyAlignment="1">
      <alignment horizontal="left" vertical="center" wrapText="1"/>
    </xf>
    <xf numFmtId="0" fontId="13" fillId="19" borderId="1" xfId="0" applyFont="1" applyFill="1" applyBorder="1" applyAlignment="1">
      <alignment horizontal="left" vertical="center" wrapText="1"/>
    </xf>
    <xf numFmtId="0" fontId="13" fillId="19" borderId="16" xfId="0" applyFont="1" applyFill="1" applyBorder="1" applyAlignment="1">
      <alignment horizontal="left" vertical="center" wrapText="1"/>
    </xf>
  </cellXfs>
  <cellStyles count="48">
    <cellStyle name="=C:\WINNT\SYSTEM32\COMMAND.COM" xfId="37"/>
    <cellStyle name="Comma" xfId="1" builtinId="3"/>
    <cellStyle name="Comma 2" xfId="13"/>
    <cellStyle name="Excel Built-in Normal" xfId="27"/>
    <cellStyle name="Normal" xfId="0" builtinId="0"/>
    <cellStyle name="Normal 10" xfId="10"/>
    <cellStyle name="Normal 10 2" xfId="38"/>
    <cellStyle name="Normal 10 3" xfId="39"/>
    <cellStyle name="Normal 102" xfId="40"/>
    <cellStyle name="Normal 11" xfId="11"/>
    <cellStyle name="Normal 11 2" xfId="16"/>
    <cellStyle name="Normal 12" xfId="17"/>
    <cellStyle name="Normal 13" xfId="20"/>
    <cellStyle name="Normal 14" xfId="21"/>
    <cellStyle name="Normal 15" xfId="22"/>
    <cellStyle name="Normal 16" xfId="23"/>
    <cellStyle name="Normal 17" xfId="24"/>
    <cellStyle name="Normal 18" xfId="25"/>
    <cellStyle name="Normal 19" xfId="26"/>
    <cellStyle name="Normal 2" xfId="2"/>
    <cellStyle name="Normal 2 2" xfId="12"/>
    <cellStyle name="Normal 2 2 2" xfId="19"/>
    <cellStyle name="Normal 2 2 3" xfId="45"/>
    <cellStyle name="Normal 2 3" xfId="18"/>
    <cellStyle name="Normal 2 4" xfId="30"/>
    <cellStyle name="Normal 2 5" xfId="35"/>
    <cellStyle name="Normal 2 6" xfId="36"/>
    <cellStyle name="Normal 2 7" xfId="41"/>
    <cellStyle name="Normal 2 8" xfId="44"/>
    <cellStyle name="Normal 20" xfId="28"/>
    <cellStyle name="Normal 20 2" xfId="31"/>
    <cellStyle name="Normal 21" xfId="32"/>
    <cellStyle name="Normal 22" xfId="33"/>
    <cellStyle name="Normal 23" xfId="34"/>
    <cellStyle name="Normal 3" xfId="3"/>
    <cellStyle name="Normal 3 2" xfId="14"/>
    <cellStyle name="Normal 3 3" xfId="29"/>
    <cellStyle name="Normal 3 4" xfId="47"/>
    <cellStyle name="Normal 4" xfId="4"/>
    <cellStyle name="Normal 4 2" xfId="15"/>
    <cellStyle name="Normal 4 3" xfId="46"/>
    <cellStyle name="Normal 49" xfId="42"/>
    <cellStyle name="Normal 5" xfId="5"/>
    <cellStyle name="Normal 6" xfId="6"/>
    <cellStyle name="Normal 7" xfId="7"/>
    <cellStyle name="Normal 76" xfId="43"/>
    <cellStyle name="Normal 8" xfId="8"/>
    <cellStyle name="Normal 9" xfId="9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older%20(2)/Chethana%20HR%20solutions/Billing%20details/2022-2023%20_FY/APRIL%202022/Chethana%20salary%20work%20sheet%20-%20APRIL'22%20revis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r/Attendance/Year-2022/October/Canvera/Workings/OT%20Details%20-%20October%20'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work sheet"/>
      <sheetName val="APRIL 22 Attand"/>
      <sheetName val="Invoice_1"/>
      <sheetName val="Sheet2"/>
      <sheetName val="Sheet1"/>
    </sheetNames>
    <sheetDataSet>
      <sheetData sheetId="0">
        <row r="5">
          <cell r="B5" t="str">
            <v>CHS1381</v>
          </cell>
          <cell r="C5" t="str">
            <v>H Lokesh</v>
          </cell>
          <cell r="D5">
            <v>0</v>
          </cell>
          <cell r="E5" t="str">
            <v>Production &amp; Operation</v>
          </cell>
          <cell r="F5" t="str">
            <v>Production Staff</v>
          </cell>
          <cell r="G5">
            <v>43420</v>
          </cell>
          <cell r="H5">
            <v>31</v>
          </cell>
          <cell r="I5">
            <v>29</v>
          </cell>
          <cell r="J5">
            <v>0</v>
          </cell>
          <cell r="K5">
            <v>0</v>
          </cell>
          <cell r="L5">
            <v>58</v>
          </cell>
          <cell r="M5">
            <v>12550</v>
          </cell>
          <cell r="N5">
            <v>0</v>
          </cell>
          <cell r="O5">
            <v>0</v>
          </cell>
          <cell r="P5">
            <v>0</v>
          </cell>
        </row>
        <row r="6">
          <cell r="B6" t="str">
            <v>CHS1441</v>
          </cell>
          <cell r="C6" t="str">
            <v>Praveen Malagimani</v>
          </cell>
          <cell r="D6">
            <v>0</v>
          </cell>
          <cell r="E6" t="str">
            <v>Production &amp; Operation</v>
          </cell>
          <cell r="F6" t="str">
            <v>Production Staff</v>
          </cell>
          <cell r="G6">
            <v>43514</v>
          </cell>
          <cell r="H6">
            <v>31</v>
          </cell>
          <cell r="I6">
            <v>31</v>
          </cell>
          <cell r="J6">
            <v>0</v>
          </cell>
          <cell r="K6">
            <v>0</v>
          </cell>
          <cell r="L6">
            <v>88</v>
          </cell>
          <cell r="M6">
            <v>12550</v>
          </cell>
          <cell r="N6">
            <v>0</v>
          </cell>
          <cell r="O6">
            <v>0</v>
          </cell>
          <cell r="P6">
            <v>0</v>
          </cell>
        </row>
        <row r="7">
          <cell r="B7" t="str">
            <v>CHS1473</v>
          </cell>
          <cell r="C7" t="str">
            <v>Mala Venkatesu</v>
          </cell>
          <cell r="D7">
            <v>0</v>
          </cell>
          <cell r="E7" t="str">
            <v>Production &amp; Operation</v>
          </cell>
          <cell r="F7" t="str">
            <v>Production Staff</v>
          </cell>
          <cell r="G7">
            <v>43623</v>
          </cell>
          <cell r="H7">
            <v>31</v>
          </cell>
          <cell r="I7">
            <v>23</v>
          </cell>
          <cell r="J7">
            <v>0</v>
          </cell>
          <cell r="K7">
            <v>0</v>
          </cell>
          <cell r="L7">
            <v>20</v>
          </cell>
          <cell r="M7">
            <v>12550</v>
          </cell>
          <cell r="N7">
            <v>0</v>
          </cell>
          <cell r="O7">
            <v>0</v>
          </cell>
          <cell r="P7">
            <v>0</v>
          </cell>
        </row>
        <row r="8">
          <cell r="B8" t="str">
            <v>CHS1491</v>
          </cell>
          <cell r="C8" t="str">
            <v>Ramesha T N</v>
          </cell>
          <cell r="D8">
            <v>0</v>
          </cell>
          <cell r="E8" t="str">
            <v>Production &amp; Operation</v>
          </cell>
          <cell r="F8" t="str">
            <v>Production Staff</v>
          </cell>
          <cell r="G8">
            <v>43665</v>
          </cell>
          <cell r="H8">
            <v>31</v>
          </cell>
          <cell r="I8">
            <v>30</v>
          </cell>
          <cell r="J8">
            <v>0</v>
          </cell>
          <cell r="K8">
            <v>0</v>
          </cell>
          <cell r="L8">
            <v>1</v>
          </cell>
          <cell r="M8">
            <v>12550</v>
          </cell>
          <cell r="N8">
            <v>0</v>
          </cell>
          <cell r="O8">
            <v>0</v>
          </cell>
          <cell r="P8">
            <v>0</v>
          </cell>
        </row>
        <row r="9">
          <cell r="B9" t="str">
            <v>CHS1497</v>
          </cell>
          <cell r="C9" t="str">
            <v>Abishek Mylarappa</v>
          </cell>
          <cell r="D9">
            <v>0</v>
          </cell>
          <cell r="E9" t="str">
            <v>Production &amp; Operation</v>
          </cell>
          <cell r="F9" t="str">
            <v>Production Staff</v>
          </cell>
          <cell r="G9">
            <v>43685</v>
          </cell>
          <cell r="H9">
            <v>31</v>
          </cell>
          <cell r="I9">
            <v>31</v>
          </cell>
          <cell r="J9">
            <v>0</v>
          </cell>
          <cell r="K9">
            <v>0</v>
          </cell>
          <cell r="L9">
            <v>84.5</v>
          </cell>
          <cell r="M9">
            <v>12550</v>
          </cell>
          <cell r="N9">
            <v>0</v>
          </cell>
          <cell r="O9">
            <v>0</v>
          </cell>
          <cell r="P9">
            <v>0</v>
          </cell>
        </row>
        <row r="10">
          <cell r="B10" t="str">
            <v>CHS1499</v>
          </cell>
          <cell r="C10" t="str">
            <v>K C Ramesh kumar</v>
          </cell>
          <cell r="D10">
            <v>0</v>
          </cell>
          <cell r="E10" t="str">
            <v>Production &amp; Operation</v>
          </cell>
          <cell r="F10" t="str">
            <v>Production Staff</v>
          </cell>
          <cell r="G10">
            <v>43685</v>
          </cell>
          <cell r="H10">
            <v>31</v>
          </cell>
          <cell r="I10">
            <v>27</v>
          </cell>
          <cell r="J10">
            <v>0</v>
          </cell>
          <cell r="K10">
            <v>0</v>
          </cell>
          <cell r="L10">
            <v>115.5</v>
          </cell>
          <cell r="M10">
            <v>12550</v>
          </cell>
          <cell r="N10">
            <v>0</v>
          </cell>
          <cell r="O10">
            <v>0</v>
          </cell>
          <cell r="P10">
            <v>0</v>
          </cell>
        </row>
        <row r="11">
          <cell r="B11" t="str">
            <v>CHS1501</v>
          </cell>
          <cell r="C11" t="str">
            <v>N Thippeswamy</v>
          </cell>
          <cell r="D11">
            <v>0</v>
          </cell>
          <cell r="E11" t="str">
            <v>Production &amp; Operation</v>
          </cell>
          <cell r="F11" t="str">
            <v>Production Staff</v>
          </cell>
          <cell r="G11">
            <v>43685</v>
          </cell>
          <cell r="H11">
            <v>31</v>
          </cell>
          <cell r="I11">
            <v>31</v>
          </cell>
          <cell r="J11">
            <v>0</v>
          </cell>
          <cell r="K11">
            <v>0</v>
          </cell>
          <cell r="L11">
            <v>100.5</v>
          </cell>
          <cell r="M11">
            <v>12550</v>
          </cell>
          <cell r="N11">
            <v>0</v>
          </cell>
          <cell r="O11">
            <v>0</v>
          </cell>
          <cell r="P11">
            <v>0</v>
          </cell>
        </row>
        <row r="12">
          <cell r="B12" t="str">
            <v>CHS1505</v>
          </cell>
          <cell r="C12" t="str">
            <v>Narendra Kumar G A</v>
          </cell>
          <cell r="D12">
            <v>0</v>
          </cell>
          <cell r="E12" t="str">
            <v>Production &amp; Operation</v>
          </cell>
          <cell r="F12" t="str">
            <v>Production Staff</v>
          </cell>
          <cell r="G12">
            <v>43694</v>
          </cell>
          <cell r="H12">
            <v>31</v>
          </cell>
          <cell r="I12">
            <v>30</v>
          </cell>
          <cell r="J12">
            <v>0</v>
          </cell>
          <cell r="K12">
            <v>0</v>
          </cell>
          <cell r="L12">
            <v>147.5</v>
          </cell>
          <cell r="M12">
            <v>12550</v>
          </cell>
          <cell r="N12">
            <v>0</v>
          </cell>
          <cell r="O12">
            <v>0</v>
          </cell>
          <cell r="P12">
            <v>0</v>
          </cell>
        </row>
        <row r="13">
          <cell r="B13" t="str">
            <v>CHS1510</v>
          </cell>
          <cell r="C13" t="str">
            <v>Suryakanta Sahu</v>
          </cell>
          <cell r="D13">
            <v>0</v>
          </cell>
          <cell r="E13" t="str">
            <v>Production &amp; Operation</v>
          </cell>
          <cell r="F13" t="str">
            <v>Production Staff</v>
          </cell>
          <cell r="G13">
            <v>43720</v>
          </cell>
          <cell r="H13">
            <v>31</v>
          </cell>
          <cell r="I13">
            <v>31</v>
          </cell>
          <cell r="J13">
            <v>0</v>
          </cell>
          <cell r="K13">
            <v>0</v>
          </cell>
          <cell r="L13">
            <v>31.5</v>
          </cell>
          <cell r="M13">
            <v>12550</v>
          </cell>
          <cell r="N13">
            <v>0</v>
          </cell>
          <cell r="O13">
            <v>0</v>
          </cell>
          <cell r="P13">
            <v>0</v>
          </cell>
        </row>
        <row r="14">
          <cell r="B14" t="str">
            <v>CHS1522</v>
          </cell>
          <cell r="C14" t="str">
            <v>Maruti Venkatesh Vaddar</v>
          </cell>
          <cell r="D14">
            <v>0</v>
          </cell>
          <cell r="E14" t="str">
            <v>Production &amp; Operation</v>
          </cell>
          <cell r="F14" t="str">
            <v>Production Staff</v>
          </cell>
          <cell r="G14">
            <v>43778</v>
          </cell>
          <cell r="H14">
            <v>31</v>
          </cell>
          <cell r="I14">
            <v>31</v>
          </cell>
          <cell r="J14">
            <v>0</v>
          </cell>
          <cell r="K14">
            <v>0</v>
          </cell>
          <cell r="L14">
            <v>15</v>
          </cell>
          <cell r="M14">
            <v>12550</v>
          </cell>
          <cell r="N14">
            <v>0</v>
          </cell>
          <cell r="O14">
            <v>0</v>
          </cell>
          <cell r="P14">
            <v>0</v>
          </cell>
        </row>
        <row r="15">
          <cell r="B15" t="str">
            <v>CHS1526</v>
          </cell>
          <cell r="C15" t="str">
            <v>Arpitha A M</v>
          </cell>
          <cell r="D15">
            <v>0</v>
          </cell>
          <cell r="E15" t="str">
            <v>Production &amp; Operation</v>
          </cell>
          <cell r="F15" t="str">
            <v>Production Staff</v>
          </cell>
          <cell r="G15">
            <v>43778</v>
          </cell>
          <cell r="H15">
            <v>31</v>
          </cell>
          <cell r="I15">
            <v>31</v>
          </cell>
          <cell r="J15">
            <v>0</v>
          </cell>
          <cell r="K15">
            <v>0</v>
          </cell>
          <cell r="L15">
            <v>26</v>
          </cell>
          <cell r="M15">
            <v>12550</v>
          </cell>
          <cell r="N15">
            <v>0</v>
          </cell>
          <cell r="O15">
            <v>0</v>
          </cell>
          <cell r="P15">
            <v>0</v>
          </cell>
        </row>
        <row r="16">
          <cell r="B16" t="str">
            <v>CHS1533</v>
          </cell>
          <cell r="C16" t="str">
            <v>Raviraju E</v>
          </cell>
          <cell r="D16">
            <v>0</v>
          </cell>
          <cell r="E16" t="str">
            <v>Production &amp; Operation</v>
          </cell>
          <cell r="F16" t="str">
            <v>Production Staff</v>
          </cell>
          <cell r="G16">
            <v>43810</v>
          </cell>
          <cell r="H16">
            <v>31</v>
          </cell>
          <cell r="I16">
            <v>31</v>
          </cell>
          <cell r="J16">
            <v>0</v>
          </cell>
          <cell r="K16">
            <v>0</v>
          </cell>
          <cell r="L16">
            <v>129</v>
          </cell>
          <cell r="M16">
            <v>12550</v>
          </cell>
          <cell r="N16">
            <v>0</v>
          </cell>
          <cell r="O16">
            <v>0</v>
          </cell>
          <cell r="P16">
            <v>0</v>
          </cell>
        </row>
        <row r="17">
          <cell r="B17" t="str">
            <v>CHS1540</v>
          </cell>
          <cell r="C17" t="str">
            <v>Chandrashekar E</v>
          </cell>
          <cell r="D17">
            <v>0</v>
          </cell>
          <cell r="E17" t="str">
            <v>Production &amp; Operation</v>
          </cell>
          <cell r="F17" t="str">
            <v>Production Staff</v>
          </cell>
          <cell r="G17">
            <v>43836</v>
          </cell>
          <cell r="H17">
            <v>31</v>
          </cell>
          <cell r="I17">
            <v>31</v>
          </cell>
          <cell r="J17">
            <v>0</v>
          </cell>
          <cell r="K17">
            <v>0</v>
          </cell>
          <cell r="L17">
            <v>87</v>
          </cell>
          <cell r="M17">
            <v>12550</v>
          </cell>
          <cell r="N17">
            <v>0</v>
          </cell>
          <cell r="O17">
            <v>0</v>
          </cell>
          <cell r="P17">
            <v>0</v>
          </cell>
        </row>
        <row r="18">
          <cell r="B18" t="str">
            <v>CHS1544</v>
          </cell>
          <cell r="C18" t="str">
            <v>Sibaram Behera</v>
          </cell>
          <cell r="D18">
            <v>0</v>
          </cell>
          <cell r="E18" t="str">
            <v>Production &amp; Operation</v>
          </cell>
          <cell r="F18" t="str">
            <v>Production Staff</v>
          </cell>
          <cell r="G18">
            <v>43844</v>
          </cell>
          <cell r="H18">
            <v>31</v>
          </cell>
          <cell r="I18">
            <v>31</v>
          </cell>
          <cell r="J18">
            <v>0</v>
          </cell>
          <cell r="K18">
            <v>0</v>
          </cell>
          <cell r="L18">
            <v>23.5</v>
          </cell>
          <cell r="M18">
            <v>12550</v>
          </cell>
          <cell r="N18">
            <v>0</v>
          </cell>
          <cell r="O18">
            <v>0</v>
          </cell>
          <cell r="P18">
            <v>0</v>
          </cell>
        </row>
        <row r="19">
          <cell r="B19" t="str">
            <v>CHS1552</v>
          </cell>
          <cell r="C19" t="str">
            <v>Manjunatha</v>
          </cell>
          <cell r="D19">
            <v>0</v>
          </cell>
          <cell r="E19" t="str">
            <v>Production &amp; Operation</v>
          </cell>
          <cell r="F19" t="str">
            <v>Production Staff</v>
          </cell>
          <cell r="G19">
            <v>44053</v>
          </cell>
          <cell r="H19">
            <v>31</v>
          </cell>
          <cell r="I19">
            <v>29</v>
          </cell>
          <cell r="J19">
            <v>0</v>
          </cell>
          <cell r="K19">
            <v>0</v>
          </cell>
          <cell r="L19">
            <v>64</v>
          </cell>
          <cell r="M19">
            <v>11710</v>
          </cell>
          <cell r="N19">
            <v>0</v>
          </cell>
          <cell r="O19">
            <v>0</v>
          </cell>
          <cell r="P19">
            <v>0</v>
          </cell>
        </row>
        <row r="20">
          <cell r="B20" t="str">
            <v>CHS1553</v>
          </cell>
          <cell r="C20" t="str">
            <v>Adip Rai</v>
          </cell>
          <cell r="D20">
            <v>0</v>
          </cell>
          <cell r="E20" t="str">
            <v>Production &amp; Operation</v>
          </cell>
          <cell r="F20" t="str">
            <v>Production Staff</v>
          </cell>
          <cell r="G20">
            <v>44054</v>
          </cell>
          <cell r="H20">
            <v>31</v>
          </cell>
          <cell r="I20">
            <v>30</v>
          </cell>
          <cell r="J20">
            <v>0</v>
          </cell>
          <cell r="K20">
            <v>2000</v>
          </cell>
          <cell r="L20">
            <v>68.5</v>
          </cell>
          <cell r="M20">
            <v>11710</v>
          </cell>
          <cell r="N20">
            <v>0</v>
          </cell>
          <cell r="O20">
            <v>0</v>
          </cell>
          <cell r="P20">
            <v>0</v>
          </cell>
        </row>
        <row r="21">
          <cell r="B21" t="str">
            <v>CHS1554</v>
          </cell>
          <cell r="C21" t="str">
            <v>Raj Kumar Khulal</v>
          </cell>
          <cell r="D21">
            <v>0</v>
          </cell>
          <cell r="E21" t="str">
            <v>Production &amp; Operation</v>
          </cell>
          <cell r="F21" t="str">
            <v>Production Staff</v>
          </cell>
          <cell r="G21">
            <v>44054</v>
          </cell>
          <cell r="H21">
            <v>31</v>
          </cell>
          <cell r="I21">
            <v>31</v>
          </cell>
          <cell r="J21">
            <v>0</v>
          </cell>
          <cell r="K21">
            <v>2000</v>
          </cell>
          <cell r="L21">
            <v>59</v>
          </cell>
          <cell r="M21">
            <v>11710</v>
          </cell>
          <cell r="N21">
            <v>0</v>
          </cell>
          <cell r="O21">
            <v>0</v>
          </cell>
          <cell r="P21">
            <v>0</v>
          </cell>
        </row>
        <row r="22">
          <cell r="B22" t="str">
            <v>CHS1557</v>
          </cell>
          <cell r="C22" t="str">
            <v>Sedhruam M</v>
          </cell>
          <cell r="D22">
            <v>0</v>
          </cell>
          <cell r="E22" t="str">
            <v>Production &amp; Operation</v>
          </cell>
          <cell r="F22" t="str">
            <v>Production Staff</v>
          </cell>
          <cell r="G22">
            <v>44054</v>
          </cell>
          <cell r="H22">
            <v>31</v>
          </cell>
          <cell r="I22">
            <v>30</v>
          </cell>
          <cell r="J22">
            <v>0</v>
          </cell>
          <cell r="K22">
            <v>0</v>
          </cell>
          <cell r="L22">
            <v>42.5</v>
          </cell>
          <cell r="M22">
            <v>11710</v>
          </cell>
          <cell r="N22">
            <v>0</v>
          </cell>
          <cell r="O22">
            <v>0</v>
          </cell>
          <cell r="P22">
            <v>0</v>
          </cell>
        </row>
        <row r="23">
          <cell r="B23" t="str">
            <v>CHS1561</v>
          </cell>
          <cell r="C23" t="str">
            <v>Maheshwari B</v>
          </cell>
          <cell r="D23">
            <v>0</v>
          </cell>
          <cell r="E23" t="str">
            <v>Production &amp; Operation</v>
          </cell>
          <cell r="F23" t="str">
            <v>Production Staff</v>
          </cell>
          <cell r="G23">
            <v>44139</v>
          </cell>
          <cell r="H23">
            <v>31</v>
          </cell>
          <cell r="I23">
            <v>31</v>
          </cell>
          <cell r="J23">
            <v>0</v>
          </cell>
          <cell r="K23">
            <v>0</v>
          </cell>
          <cell r="L23">
            <v>94</v>
          </cell>
          <cell r="M23">
            <v>11710</v>
          </cell>
          <cell r="N23">
            <v>0</v>
          </cell>
          <cell r="O23">
            <v>0</v>
          </cell>
          <cell r="P23">
            <v>0</v>
          </cell>
        </row>
        <row r="24">
          <cell r="B24" t="str">
            <v>CHS1562</v>
          </cell>
          <cell r="C24" t="str">
            <v>Triveni L</v>
          </cell>
          <cell r="D24">
            <v>0</v>
          </cell>
          <cell r="E24" t="str">
            <v>Production &amp; Operation</v>
          </cell>
          <cell r="F24" t="str">
            <v>Production Staff</v>
          </cell>
          <cell r="G24">
            <v>44140</v>
          </cell>
          <cell r="H24">
            <v>31</v>
          </cell>
          <cell r="I24">
            <v>31</v>
          </cell>
          <cell r="J24">
            <v>0</v>
          </cell>
          <cell r="K24">
            <v>0</v>
          </cell>
          <cell r="L24">
            <v>0</v>
          </cell>
          <cell r="M24">
            <v>11710</v>
          </cell>
          <cell r="N24">
            <v>0</v>
          </cell>
          <cell r="O24">
            <v>0</v>
          </cell>
          <cell r="P24">
            <v>0</v>
          </cell>
        </row>
        <row r="25">
          <cell r="B25" t="str">
            <v>CHS1563</v>
          </cell>
          <cell r="C25" t="str">
            <v>Thippamma K S</v>
          </cell>
          <cell r="D25">
            <v>0</v>
          </cell>
          <cell r="E25" t="str">
            <v>Production &amp; Operation</v>
          </cell>
          <cell r="F25" t="str">
            <v>Production Staff</v>
          </cell>
          <cell r="G25">
            <v>44140</v>
          </cell>
          <cell r="H25">
            <v>31</v>
          </cell>
          <cell r="I25">
            <v>8</v>
          </cell>
          <cell r="J25">
            <v>0</v>
          </cell>
          <cell r="K25">
            <v>0</v>
          </cell>
          <cell r="L25">
            <v>34.5</v>
          </cell>
          <cell r="M25">
            <v>11710</v>
          </cell>
          <cell r="N25">
            <v>0</v>
          </cell>
          <cell r="O25">
            <v>0</v>
          </cell>
          <cell r="P25">
            <v>0</v>
          </cell>
        </row>
        <row r="26">
          <cell r="B26" t="str">
            <v>CHS1568</v>
          </cell>
          <cell r="C26" t="str">
            <v>Ravikumara B</v>
          </cell>
          <cell r="D26">
            <v>0</v>
          </cell>
          <cell r="E26" t="str">
            <v>Production &amp; Operation</v>
          </cell>
          <cell r="F26" t="str">
            <v>Production Staff</v>
          </cell>
          <cell r="G26">
            <v>44145</v>
          </cell>
          <cell r="H26">
            <v>31</v>
          </cell>
          <cell r="I26">
            <v>31</v>
          </cell>
          <cell r="J26">
            <v>0</v>
          </cell>
          <cell r="K26">
            <v>0</v>
          </cell>
          <cell r="L26">
            <v>107</v>
          </cell>
          <cell r="M26">
            <v>11710</v>
          </cell>
          <cell r="N26">
            <v>0</v>
          </cell>
          <cell r="O26">
            <v>0</v>
          </cell>
          <cell r="P26">
            <v>0</v>
          </cell>
        </row>
        <row r="27">
          <cell r="B27" t="str">
            <v>CHS1574</v>
          </cell>
          <cell r="C27" t="str">
            <v>Mahesh P</v>
          </cell>
          <cell r="D27">
            <v>0</v>
          </cell>
          <cell r="E27" t="str">
            <v>Production &amp; Operation</v>
          </cell>
          <cell r="F27" t="str">
            <v>Production Staff</v>
          </cell>
          <cell r="G27">
            <v>44204</v>
          </cell>
          <cell r="H27">
            <v>31</v>
          </cell>
          <cell r="I27">
            <v>29</v>
          </cell>
          <cell r="J27">
            <v>0</v>
          </cell>
          <cell r="K27">
            <v>0</v>
          </cell>
          <cell r="L27">
            <v>28.5</v>
          </cell>
          <cell r="M27">
            <v>11710</v>
          </cell>
          <cell r="N27">
            <v>0</v>
          </cell>
          <cell r="O27">
            <v>0</v>
          </cell>
          <cell r="P27">
            <v>0</v>
          </cell>
        </row>
        <row r="28">
          <cell r="B28" t="str">
            <v>CHS1575</v>
          </cell>
          <cell r="C28" t="str">
            <v>Halesh K M</v>
          </cell>
          <cell r="D28">
            <v>0</v>
          </cell>
          <cell r="E28" t="str">
            <v>Production &amp; Operation</v>
          </cell>
          <cell r="F28" t="str">
            <v>Production Staff</v>
          </cell>
          <cell r="G28">
            <v>44204</v>
          </cell>
          <cell r="H28">
            <v>31</v>
          </cell>
          <cell r="I28">
            <v>31</v>
          </cell>
          <cell r="J28">
            <v>0</v>
          </cell>
          <cell r="K28">
            <v>0</v>
          </cell>
          <cell r="L28">
            <v>96</v>
          </cell>
          <cell r="M28">
            <v>11710</v>
          </cell>
          <cell r="N28">
            <v>0</v>
          </cell>
          <cell r="O28">
            <v>0</v>
          </cell>
          <cell r="P28">
            <v>0</v>
          </cell>
        </row>
        <row r="29">
          <cell r="B29" t="str">
            <v>CHS1576</v>
          </cell>
          <cell r="C29" t="str">
            <v>Subhash M</v>
          </cell>
          <cell r="D29">
            <v>0</v>
          </cell>
          <cell r="E29" t="str">
            <v>Production &amp; Operation</v>
          </cell>
          <cell r="F29" t="str">
            <v>Production Staff</v>
          </cell>
          <cell r="G29">
            <v>44207</v>
          </cell>
          <cell r="H29">
            <v>31</v>
          </cell>
          <cell r="I29">
            <v>26</v>
          </cell>
          <cell r="J29">
            <v>0</v>
          </cell>
          <cell r="K29">
            <v>0</v>
          </cell>
          <cell r="L29">
            <v>49.5</v>
          </cell>
          <cell r="M29">
            <v>11710</v>
          </cell>
          <cell r="N29">
            <v>0</v>
          </cell>
          <cell r="O29">
            <v>0</v>
          </cell>
          <cell r="P29">
            <v>0</v>
          </cell>
        </row>
        <row r="30">
          <cell r="B30" t="str">
            <v>CHS1584</v>
          </cell>
          <cell r="C30" t="str">
            <v>R Nagaraja</v>
          </cell>
          <cell r="D30">
            <v>0</v>
          </cell>
          <cell r="E30" t="str">
            <v>Production &amp; Operation</v>
          </cell>
          <cell r="F30" t="str">
            <v>Production Staff</v>
          </cell>
          <cell r="G30">
            <v>44231</v>
          </cell>
          <cell r="H30">
            <v>31</v>
          </cell>
          <cell r="I30">
            <v>29</v>
          </cell>
          <cell r="J30">
            <v>0</v>
          </cell>
          <cell r="K30">
            <v>0</v>
          </cell>
          <cell r="L30">
            <v>50.5</v>
          </cell>
          <cell r="M30">
            <v>11710</v>
          </cell>
          <cell r="N30">
            <v>0</v>
          </cell>
          <cell r="O30">
            <v>0</v>
          </cell>
          <cell r="P30">
            <v>0</v>
          </cell>
        </row>
        <row r="31">
          <cell r="B31" t="str">
            <v>CHS1592</v>
          </cell>
          <cell r="C31" t="str">
            <v>Venkatesh Nagaraj Sutrave</v>
          </cell>
          <cell r="D31">
            <v>0</v>
          </cell>
          <cell r="E31" t="str">
            <v>Production &amp; Operation</v>
          </cell>
          <cell r="F31" t="str">
            <v>Operator</v>
          </cell>
          <cell r="G31">
            <v>44259</v>
          </cell>
          <cell r="H31">
            <v>31</v>
          </cell>
          <cell r="I31">
            <v>31</v>
          </cell>
          <cell r="J31">
            <v>0</v>
          </cell>
          <cell r="K31">
            <v>0</v>
          </cell>
          <cell r="L31">
            <v>78.5</v>
          </cell>
          <cell r="M31">
            <v>11710</v>
          </cell>
          <cell r="N31">
            <v>0</v>
          </cell>
          <cell r="O31">
            <v>0</v>
          </cell>
          <cell r="P31">
            <v>0</v>
          </cell>
        </row>
        <row r="32">
          <cell r="B32" t="str">
            <v>CHS1593</v>
          </cell>
          <cell r="C32" t="str">
            <v>Nagesha M</v>
          </cell>
          <cell r="D32">
            <v>0</v>
          </cell>
          <cell r="E32" t="str">
            <v>Production &amp; Operation</v>
          </cell>
          <cell r="F32" t="str">
            <v>Operator</v>
          </cell>
          <cell r="G32">
            <v>44264</v>
          </cell>
          <cell r="H32">
            <v>31</v>
          </cell>
          <cell r="I32">
            <v>28</v>
          </cell>
          <cell r="J32">
            <v>0</v>
          </cell>
          <cell r="K32">
            <v>0</v>
          </cell>
          <cell r="L32">
            <v>89</v>
          </cell>
          <cell r="M32">
            <v>11710</v>
          </cell>
          <cell r="N32">
            <v>0</v>
          </cell>
          <cell r="O32">
            <v>0</v>
          </cell>
          <cell r="P32">
            <v>0</v>
          </cell>
        </row>
        <row r="33">
          <cell r="B33" t="str">
            <v>CHS1596</v>
          </cell>
          <cell r="C33" t="str">
            <v>Dhanush V</v>
          </cell>
          <cell r="D33">
            <v>0</v>
          </cell>
          <cell r="E33" t="str">
            <v>Production &amp; Operation</v>
          </cell>
          <cell r="F33" t="str">
            <v>Operator</v>
          </cell>
          <cell r="G33">
            <v>44288</v>
          </cell>
          <cell r="H33">
            <v>31</v>
          </cell>
          <cell r="I33">
            <v>31</v>
          </cell>
          <cell r="J33">
            <v>0</v>
          </cell>
          <cell r="K33">
            <v>0</v>
          </cell>
          <cell r="L33">
            <v>148.5</v>
          </cell>
          <cell r="M33">
            <v>11710</v>
          </cell>
          <cell r="N33">
            <v>0</v>
          </cell>
          <cell r="O33">
            <v>0</v>
          </cell>
          <cell r="P33">
            <v>0</v>
          </cell>
        </row>
        <row r="34">
          <cell r="B34" t="str">
            <v>CHS1600</v>
          </cell>
          <cell r="C34" t="str">
            <v>N Jayarama</v>
          </cell>
          <cell r="D34">
            <v>0</v>
          </cell>
          <cell r="E34" t="str">
            <v>Production &amp; Operation</v>
          </cell>
          <cell r="F34" t="str">
            <v>Operator</v>
          </cell>
          <cell r="G34">
            <v>44306</v>
          </cell>
          <cell r="H34">
            <v>31</v>
          </cell>
          <cell r="I34">
            <v>31</v>
          </cell>
          <cell r="J34">
            <v>0</v>
          </cell>
          <cell r="K34">
            <v>0</v>
          </cell>
          <cell r="L34">
            <v>10</v>
          </cell>
          <cell r="M34">
            <v>11710</v>
          </cell>
          <cell r="N34">
            <v>0</v>
          </cell>
          <cell r="O34">
            <v>0</v>
          </cell>
          <cell r="P34">
            <v>0</v>
          </cell>
        </row>
        <row r="35">
          <cell r="B35" t="str">
            <v>CHS1602</v>
          </cell>
          <cell r="C35" t="str">
            <v>Rukmani Mahanty</v>
          </cell>
          <cell r="D35">
            <v>0</v>
          </cell>
          <cell r="E35" t="str">
            <v>Production &amp; Operation</v>
          </cell>
          <cell r="F35" t="str">
            <v>Operator</v>
          </cell>
          <cell r="G35">
            <v>44314</v>
          </cell>
          <cell r="H35">
            <v>31</v>
          </cell>
          <cell r="I35">
            <v>30</v>
          </cell>
          <cell r="J35">
            <v>0</v>
          </cell>
          <cell r="K35">
            <v>0</v>
          </cell>
          <cell r="L35">
            <v>90</v>
          </cell>
          <cell r="M35">
            <v>11710</v>
          </cell>
          <cell r="N35">
            <v>0</v>
          </cell>
          <cell r="O35">
            <v>0</v>
          </cell>
          <cell r="P35">
            <v>0</v>
          </cell>
        </row>
        <row r="36">
          <cell r="B36" t="str">
            <v>CHS1603</v>
          </cell>
          <cell r="C36" t="str">
            <v>Kuruba Balaji Kumar</v>
          </cell>
          <cell r="D36">
            <v>0</v>
          </cell>
          <cell r="E36" t="str">
            <v>Production &amp; Operation</v>
          </cell>
          <cell r="F36" t="str">
            <v>Operator</v>
          </cell>
          <cell r="G36">
            <v>44384</v>
          </cell>
          <cell r="H36">
            <v>31</v>
          </cell>
          <cell r="I36">
            <v>30</v>
          </cell>
          <cell r="J36">
            <v>0</v>
          </cell>
          <cell r="K36">
            <v>0</v>
          </cell>
          <cell r="L36">
            <v>105</v>
          </cell>
          <cell r="M36">
            <v>11710</v>
          </cell>
          <cell r="N36">
            <v>0</v>
          </cell>
          <cell r="O36">
            <v>0</v>
          </cell>
          <cell r="P36">
            <v>0</v>
          </cell>
        </row>
        <row r="37">
          <cell r="B37" t="str">
            <v>CHS1607</v>
          </cell>
          <cell r="C37" t="str">
            <v>Vinodraj P S</v>
          </cell>
          <cell r="D37">
            <v>0</v>
          </cell>
          <cell r="E37" t="str">
            <v>Production &amp; Operation</v>
          </cell>
          <cell r="F37" t="str">
            <v>Operator</v>
          </cell>
          <cell r="G37">
            <v>44392</v>
          </cell>
          <cell r="H37">
            <v>31</v>
          </cell>
          <cell r="I37">
            <v>8</v>
          </cell>
          <cell r="J37">
            <v>0</v>
          </cell>
          <cell r="K37">
            <v>0</v>
          </cell>
          <cell r="L37">
            <v>0</v>
          </cell>
          <cell r="M37">
            <v>11710</v>
          </cell>
          <cell r="N37">
            <v>0</v>
          </cell>
          <cell r="O37">
            <v>0</v>
          </cell>
          <cell r="P37">
            <v>0</v>
          </cell>
        </row>
        <row r="38">
          <cell r="B38" t="str">
            <v>CHS1614</v>
          </cell>
          <cell r="C38" t="str">
            <v>Parimala</v>
          </cell>
          <cell r="D38">
            <v>0</v>
          </cell>
          <cell r="E38" t="str">
            <v>Production &amp; Operation</v>
          </cell>
          <cell r="F38" t="str">
            <v>Operator</v>
          </cell>
          <cell r="G38">
            <v>44403</v>
          </cell>
          <cell r="H38">
            <v>31</v>
          </cell>
          <cell r="I38">
            <v>29</v>
          </cell>
          <cell r="J38">
            <v>0</v>
          </cell>
          <cell r="K38">
            <v>0</v>
          </cell>
          <cell r="L38">
            <v>10.5</v>
          </cell>
          <cell r="M38">
            <v>11710</v>
          </cell>
          <cell r="N38">
            <v>0</v>
          </cell>
          <cell r="O38">
            <v>0</v>
          </cell>
          <cell r="P38">
            <v>0</v>
          </cell>
        </row>
        <row r="39">
          <cell r="B39" t="str">
            <v>CHS1615</v>
          </cell>
          <cell r="C39" t="str">
            <v>Kuruba Giriprakash</v>
          </cell>
          <cell r="D39">
            <v>0</v>
          </cell>
          <cell r="E39" t="str">
            <v>Production &amp; Operation</v>
          </cell>
          <cell r="F39" t="str">
            <v>Operator</v>
          </cell>
          <cell r="G39">
            <v>44405</v>
          </cell>
          <cell r="H39">
            <v>31</v>
          </cell>
          <cell r="I39">
            <v>30</v>
          </cell>
          <cell r="J39">
            <v>0</v>
          </cell>
          <cell r="K39">
            <v>0</v>
          </cell>
          <cell r="L39">
            <v>36</v>
          </cell>
          <cell r="M39">
            <v>11710</v>
          </cell>
          <cell r="N39">
            <v>0</v>
          </cell>
          <cell r="O39">
            <v>0</v>
          </cell>
          <cell r="P39">
            <v>0</v>
          </cell>
        </row>
        <row r="40">
          <cell r="B40" t="str">
            <v>CHS1617</v>
          </cell>
          <cell r="C40" t="str">
            <v>M Manikanta</v>
          </cell>
          <cell r="D40">
            <v>0</v>
          </cell>
          <cell r="E40" t="str">
            <v>Production &amp; Operation</v>
          </cell>
          <cell r="F40" t="str">
            <v>Operator</v>
          </cell>
          <cell r="G40">
            <v>44406</v>
          </cell>
          <cell r="H40">
            <v>31</v>
          </cell>
          <cell r="I40">
            <v>31</v>
          </cell>
          <cell r="J40">
            <v>0</v>
          </cell>
          <cell r="K40">
            <v>0</v>
          </cell>
          <cell r="L40">
            <v>45.5</v>
          </cell>
          <cell r="M40">
            <v>11710</v>
          </cell>
          <cell r="N40">
            <v>0</v>
          </cell>
          <cell r="O40">
            <v>0</v>
          </cell>
          <cell r="P40">
            <v>0</v>
          </cell>
        </row>
        <row r="41">
          <cell r="B41" t="str">
            <v>CHS1623</v>
          </cell>
          <cell r="C41" t="str">
            <v>Prakash M</v>
          </cell>
          <cell r="D41">
            <v>0</v>
          </cell>
          <cell r="E41" t="str">
            <v>Production &amp; Operation</v>
          </cell>
          <cell r="F41" t="str">
            <v>Operator</v>
          </cell>
          <cell r="G41">
            <v>44424</v>
          </cell>
          <cell r="H41">
            <v>31</v>
          </cell>
          <cell r="I41">
            <v>31</v>
          </cell>
          <cell r="J41">
            <v>0</v>
          </cell>
          <cell r="K41">
            <v>0</v>
          </cell>
          <cell r="L41">
            <v>47.5</v>
          </cell>
          <cell r="M41">
            <v>11710</v>
          </cell>
          <cell r="N41">
            <v>0</v>
          </cell>
          <cell r="O41">
            <v>0</v>
          </cell>
          <cell r="P41">
            <v>0</v>
          </cell>
        </row>
        <row r="42">
          <cell r="B42" t="str">
            <v>CHS1624</v>
          </cell>
          <cell r="C42" t="str">
            <v>Eramma B</v>
          </cell>
          <cell r="D42">
            <v>0</v>
          </cell>
          <cell r="E42" t="str">
            <v>Production &amp; Operation</v>
          </cell>
          <cell r="F42" t="str">
            <v>Operator</v>
          </cell>
          <cell r="G42">
            <v>44427</v>
          </cell>
          <cell r="H42">
            <v>31</v>
          </cell>
          <cell r="I42">
            <v>24</v>
          </cell>
          <cell r="J42">
            <v>0</v>
          </cell>
          <cell r="K42">
            <v>0</v>
          </cell>
          <cell r="L42">
            <v>0</v>
          </cell>
          <cell r="M42">
            <v>13286</v>
          </cell>
          <cell r="N42">
            <v>0</v>
          </cell>
          <cell r="O42">
            <v>0</v>
          </cell>
          <cell r="P42">
            <v>0</v>
          </cell>
        </row>
        <row r="43">
          <cell r="B43" t="str">
            <v>CHS1625</v>
          </cell>
          <cell r="C43" t="str">
            <v>Geetha G</v>
          </cell>
          <cell r="D43">
            <v>0</v>
          </cell>
          <cell r="E43" t="str">
            <v>Production &amp; Operation</v>
          </cell>
          <cell r="F43" t="str">
            <v>Operator</v>
          </cell>
          <cell r="G43">
            <v>44429</v>
          </cell>
          <cell r="H43">
            <v>31</v>
          </cell>
          <cell r="I43">
            <v>31</v>
          </cell>
          <cell r="J43">
            <v>0</v>
          </cell>
          <cell r="K43">
            <v>0</v>
          </cell>
          <cell r="L43">
            <v>38</v>
          </cell>
          <cell r="M43">
            <v>11710</v>
          </cell>
          <cell r="N43">
            <v>0</v>
          </cell>
          <cell r="O43">
            <v>0</v>
          </cell>
          <cell r="P43">
            <v>0</v>
          </cell>
        </row>
        <row r="44">
          <cell r="B44" t="str">
            <v>CHS1628</v>
          </cell>
          <cell r="C44" t="str">
            <v>Satyabrata Ghosh</v>
          </cell>
          <cell r="D44">
            <v>0</v>
          </cell>
          <cell r="E44" t="str">
            <v>Production &amp; Operation</v>
          </cell>
          <cell r="F44" t="str">
            <v>Operator</v>
          </cell>
          <cell r="G44">
            <v>44440</v>
          </cell>
          <cell r="H44">
            <v>31</v>
          </cell>
          <cell r="I44">
            <v>31</v>
          </cell>
          <cell r="J44">
            <v>0</v>
          </cell>
          <cell r="K44">
            <v>0</v>
          </cell>
          <cell r="L44">
            <v>57</v>
          </cell>
          <cell r="M44">
            <v>11710</v>
          </cell>
          <cell r="N44">
            <v>0</v>
          </cell>
          <cell r="O44">
            <v>0</v>
          </cell>
          <cell r="P44">
            <v>0</v>
          </cell>
        </row>
        <row r="45">
          <cell r="B45" t="str">
            <v>CHS1634</v>
          </cell>
          <cell r="C45" t="str">
            <v>T L Pavan kalyana</v>
          </cell>
          <cell r="D45">
            <v>0</v>
          </cell>
          <cell r="E45" t="str">
            <v>Production &amp; Operation</v>
          </cell>
          <cell r="F45" t="str">
            <v>Operator</v>
          </cell>
          <cell r="G45">
            <v>44456</v>
          </cell>
          <cell r="H45">
            <v>31</v>
          </cell>
          <cell r="I45">
            <v>31</v>
          </cell>
          <cell r="J45">
            <v>0</v>
          </cell>
          <cell r="K45">
            <v>0</v>
          </cell>
          <cell r="L45">
            <v>42</v>
          </cell>
          <cell r="M45">
            <v>11710</v>
          </cell>
          <cell r="N45">
            <v>0</v>
          </cell>
          <cell r="O45">
            <v>0</v>
          </cell>
          <cell r="P45">
            <v>0</v>
          </cell>
        </row>
        <row r="46">
          <cell r="B46" t="str">
            <v>CHS1635</v>
          </cell>
          <cell r="C46" t="str">
            <v>Manjunath M</v>
          </cell>
          <cell r="D46">
            <v>0</v>
          </cell>
          <cell r="E46" t="str">
            <v>Production &amp; Operation</v>
          </cell>
          <cell r="F46" t="str">
            <v>Operator</v>
          </cell>
          <cell r="G46">
            <v>44480</v>
          </cell>
          <cell r="H46">
            <v>31</v>
          </cell>
          <cell r="I46">
            <v>31</v>
          </cell>
          <cell r="J46">
            <v>0</v>
          </cell>
          <cell r="K46">
            <v>0</v>
          </cell>
          <cell r="L46">
            <v>0</v>
          </cell>
          <cell r="M46">
            <v>11710</v>
          </cell>
          <cell r="N46">
            <v>0</v>
          </cell>
          <cell r="O46">
            <v>0</v>
          </cell>
          <cell r="P46">
            <v>0</v>
          </cell>
        </row>
        <row r="47">
          <cell r="B47" t="str">
            <v>CHS1636</v>
          </cell>
          <cell r="C47" t="str">
            <v>K Prathibha</v>
          </cell>
          <cell r="D47">
            <v>0</v>
          </cell>
          <cell r="E47" t="str">
            <v>Production &amp; Operation</v>
          </cell>
          <cell r="F47" t="str">
            <v>Operator</v>
          </cell>
          <cell r="G47">
            <v>44487</v>
          </cell>
          <cell r="H47">
            <v>31</v>
          </cell>
          <cell r="I47">
            <v>31</v>
          </cell>
          <cell r="J47">
            <v>0</v>
          </cell>
          <cell r="K47">
            <v>0</v>
          </cell>
          <cell r="L47">
            <v>28</v>
          </cell>
          <cell r="M47">
            <v>11710</v>
          </cell>
          <cell r="N47">
            <v>0</v>
          </cell>
          <cell r="O47">
            <v>0</v>
          </cell>
          <cell r="P47">
            <v>0</v>
          </cell>
        </row>
        <row r="48">
          <cell r="B48" t="str">
            <v>CHS1637</v>
          </cell>
          <cell r="C48" t="str">
            <v>Basamma S H</v>
          </cell>
          <cell r="D48">
            <v>0</v>
          </cell>
          <cell r="E48" t="str">
            <v>Production &amp; Operation</v>
          </cell>
          <cell r="F48" t="str">
            <v>Operator</v>
          </cell>
          <cell r="G48">
            <v>44489</v>
          </cell>
          <cell r="H48">
            <v>31</v>
          </cell>
          <cell r="I48">
            <v>30</v>
          </cell>
          <cell r="J48">
            <v>0</v>
          </cell>
          <cell r="K48">
            <v>0</v>
          </cell>
          <cell r="L48">
            <v>8</v>
          </cell>
          <cell r="M48">
            <v>11710</v>
          </cell>
          <cell r="N48">
            <v>0</v>
          </cell>
          <cell r="O48">
            <v>0</v>
          </cell>
          <cell r="P48">
            <v>0</v>
          </cell>
        </row>
        <row r="49">
          <cell r="B49" t="str">
            <v>CHS1644</v>
          </cell>
          <cell r="C49" t="str">
            <v>Ramanjanamma</v>
          </cell>
          <cell r="D49">
            <v>0</v>
          </cell>
          <cell r="E49" t="str">
            <v>Production &amp; Operation</v>
          </cell>
          <cell r="F49" t="str">
            <v>Operator</v>
          </cell>
          <cell r="G49">
            <v>44495</v>
          </cell>
          <cell r="H49">
            <v>31</v>
          </cell>
          <cell r="I49">
            <v>30</v>
          </cell>
          <cell r="J49">
            <v>0</v>
          </cell>
          <cell r="K49">
            <v>0</v>
          </cell>
          <cell r="L49">
            <v>69.5</v>
          </cell>
          <cell r="M49">
            <v>11710</v>
          </cell>
          <cell r="N49">
            <v>0</v>
          </cell>
          <cell r="O49">
            <v>0</v>
          </cell>
          <cell r="P49">
            <v>0</v>
          </cell>
        </row>
        <row r="50">
          <cell r="B50" t="str">
            <v>CHS1645</v>
          </cell>
          <cell r="C50" t="str">
            <v>Gayathri S</v>
          </cell>
          <cell r="D50">
            <v>0</v>
          </cell>
          <cell r="E50" t="str">
            <v>Production &amp; Operation</v>
          </cell>
          <cell r="F50" t="str">
            <v>Operator</v>
          </cell>
          <cell r="G50">
            <v>44495</v>
          </cell>
          <cell r="H50">
            <v>31</v>
          </cell>
          <cell r="I50">
            <v>29</v>
          </cell>
          <cell r="J50">
            <v>0</v>
          </cell>
          <cell r="K50">
            <v>0</v>
          </cell>
          <cell r="L50">
            <v>0</v>
          </cell>
          <cell r="M50">
            <v>11710</v>
          </cell>
          <cell r="N50">
            <v>0</v>
          </cell>
          <cell r="O50">
            <v>0</v>
          </cell>
          <cell r="P50">
            <v>0</v>
          </cell>
        </row>
        <row r="51">
          <cell r="B51" t="str">
            <v>CHS1647</v>
          </cell>
          <cell r="C51" t="str">
            <v>Surya K S</v>
          </cell>
          <cell r="D51">
            <v>0</v>
          </cell>
          <cell r="E51" t="str">
            <v>Production &amp; Operation</v>
          </cell>
          <cell r="F51" t="str">
            <v>Operator</v>
          </cell>
          <cell r="G51">
            <v>44503</v>
          </cell>
          <cell r="H51">
            <v>31</v>
          </cell>
          <cell r="I51">
            <v>27</v>
          </cell>
          <cell r="J51">
            <v>0</v>
          </cell>
          <cell r="K51">
            <v>0</v>
          </cell>
          <cell r="L51">
            <v>23.5</v>
          </cell>
          <cell r="M51">
            <v>11710</v>
          </cell>
          <cell r="N51">
            <v>0</v>
          </cell>
          <cell r="O51">
            <v>0</v>
          </cell>
          <cell r="P51">
            <v>0</v>
          </cell>
        </row>
        <row r="52">
          <cell r="B52" t="str">
            <v>CHS1648</v>
          </cell>
          <cell r="C52" t="str">
            <v>J Nagappa</v>
          </cell>
          <cell r="D52">
            <v>0</v>
          </cell>
          <cell r="E52" t="str">
            <v>Production &amp; Operation</v>
          </cell>
          <cell r="F52" t="str">
            <v>Operator</v>
          </cell>
          <cell r="G52">
            <v>44508</v>
          </cell>
          <cell r="H52">
            <v>31</v>
          </cell>
          <cell r="I52">
            <v>30</v>
          </cell>
          <cell r="J52">
            <v>0</v>
          </cell>
          <cell r="K52">
            <v>0</v>
          </cell>
          <cell r="L52">
            <v>42</v>
          </cell>
          <cell r="M52">
            <v>11710</v>
          </cell>
          <cell r="N52">
            <v>0</v>
          </cell>
          <cell r="O52">
            <v>0</v>
          </cell>
          <cell r="P52">
            <v>0</v>
          </cell>
        </row>
        <row r="53">
          <cell r="B53" t="str">
            <v>CHS1649</v>
          </cell>
          <cell r="C53" t="str">
            <v>Santhosha A</v>
          </cell>
          <cell r="D53">
            <v>0</v>
          </cell>
          <cell r="E53" t="str">
            <v>Production &amp; Operation</v>
          </cell>
          <cell r="F53" t="str">
            <v>Operator</v>
          </cell>
          <cell r="G53">
            <v>44508</v>
          </cell>
          <cell r="H53">
            <v>31</v>
          </cell>
          <cell r="I53">
            <v>29</v>
          </cell>
          <cell r="J53">
            <v>0</v>
          </cell>
          <cell r="K53">
            <v>0</v>
          </cell>
          <cell r="L53">
            <v>37</v>
          </cell>
          <cell r="M53">
            <v>11710</v>
          </cell>
          <cell r="N53">
            <v>0</v>
          </cell>
          <cell r="O53">
            <v>0</v>
          </cell>
          <cell r="P53">
            <v>0</v>
          </cell>
        </row>
        <row r="54">
          <cell r="B54" t="str">
            <v>CHS1653</v>
          </cell>
          <cell r="C54" t="str">
            <v>Gayathri C</v>
          </cell>
          <cell r="D54">
            <v>0</v>
          </cell>
          <cell r="E54" t="str">
            <v>Production &amp; Operation</v>
          </cell>
          <cell r="F54" t="str">
            <v>Operator</v>
          </cell>
          <cell r="G54">
            <v>44497</v>
          </cell>
          <cell r="H54">
            <v>31</v>
          </cell>
          <cell r="I54">
            <v>28</v>
          </cell>
          <cell r="J54">
            <v>0</v>
          </cell>
          <cell r="K54">
            <v>0</v>
          </cell>
          <cell r="L54">
            <v>32</v>
          </cell>
          <cell r="M54">
            <v>13903</v>
          </cell>
          <cell r="N54">
            <v>0</v>
          </cell>
          <cell r="O54">
            <v>0</v>
          </cell>
          <cell r="P54">
            <v>0</v>
          </cell>
        </row>
        <row r="55">
          <cell r="B55" t="str">
            <v>CHS1654</v>
          </cell>
          <cell r="C55" t="str">
            <v>Kumara k</v>
          </cell>
          <cell r="D55">
            <v>0</v>
          </cell>
          <cell r="E55" t="str">
            <v>Production &amp; Operation</v>
          </cell>
          <cell r="F55" t="str">
            <v>Operator</v>
          </cell>
          <cell r="G55">
            <v>44516</v>
          </cell>
          <cell r="H55">
            <v>31</v>
          </cell>
          <cell r="I55">
            <v>31</v>
          </cell>
          <cell r="J55">
            <v>0</v>
          </cell>
          <cell r="K55">
            <v>0</v>
          </cell>
          <cell r="L55">
            <v>93</v>
          </cell>
          <cell r="M55">
            <v>11710</v>
          </cell>
          <cell r="N55">
            <v>0</v>
          </cell>
          <cell r="O55">
            <v>0</v>
          </cell>
          <cell r="P55">
            <v>0</v>
          </cell>
        </row>
        <row r="56">
          <cell r="B56" t="str">
            <v>CHS1655</v>
          </cell>
          <cell r="C56" t="str">
            <v>Jhili Mukhi</v>
          </cell>
          <cell r="D56">
            <v>0</v>
          </cell>
          <cell r="E56" t="str">
            <v>Production &amp; Operation</v>
          </cell>
          <cell r="F56" t="str">
            <v>Operator</v>
          </cell>
          <cell r="G56">
            <v>44516</v>
          </cell>
          <cell r="H56">
            <v>31</v>
          </cell>
          <cell r="I56">
            <v>28</v>
          </cell>
          <cell r="J56">
            <v>0</v>
          </cell>
          <cell r="K56">
            <v>0</v>
          </cell>
          <cell r="L56">
            <v>11.5</v>
          </cell>
          <cell r="M56">
            <v>11710</v>
          </cell>
          <cell r="N56">
            <v>0</v>
          </cell>
          <cell r="O56">
            <v>0</v>
          </cell>
          <cell r="P56">
            <v>0</v>
          </cell>
        </row>
        <row r="57">
          <cell r="B57" t="str">
            <v>CHS1657</v>
          </cell>
          <cell r="C57" t="str">
            <v>Savithri C</v>
          </cell>
          <cell r="D57">
            <v>0</v>
          </cell>
          <cell r="E57" t="str">
            <v>Production &amp; Operation</v>
          </cell>
          <cell r="F57" t="str">
            <v>Operator</v>
          </cell>
          <cell r="G57">
            <v>44524</v>
          </cell>
          <cell r="H57">
            <v>31</v>
          </cell>
          <cell r="I57">
            <v>30</v>
          </cell>
          <cell r="J57">
            <v>0</v>
          </cell>
          <cell r="K57">
            <v>0</v>
          </cell>
          <cell r="L57">
            <v>46</v>
          </cell>
          <cell r="M57">
            <v>11710</v>
          </cell>
          <cell r="N57">
            <v>0</v>
          </cell>
          <cell r="O57">
            <v>0</v>
          </cell>
          <cell r="P57">
            <v>0</v>
          </cell>
        </row>
        <row r="58">
          <cell r="B58" t="str">
            <v>CHS1659</v>
          </cell>
          <cell r="C58" t="str">
            <v>Dharanish A L</v>
          </cell>
          <cell r="D58">
            <v>0</v>
          </cell>
          <cell r="E58" t="str">
            <v>Production &amp; Operation</v>
          </cell>
          <cell r="F58" t="str">
            <v>Operator</v>
          </cell>
          <cell r="G58">
            <v>44529</v>
          </cell>
          <cell r="H58">
            <v>31</v>
          </cell>
          <cell r="I58">
            <v>8</v>
          </cell>
          <cell r="J58">
            <v>0</v>
          </cell>
          <cell r="K58">
            <v>0</v>
          </cell>
          <cell r="L58">
            <v>0</v>
          </cell>
          <cell r="M58">
            <v>11710</v>
          </cell>
          <cell r="N58">
            <v>0</v>
          </cell>
          <cell r="O58">
            <v>0</v>
          </cell>
          <cell r="P58">
            <v>0</v>
          </cell>
        </row>
        <row r="59">
          <cell r="B59" t="str">
            <v>CHS1660</v>
          </cell>
          <cell r="C59" t="str">
            <v>Shreekantha B</v>
          </cell>
          <cell r="D59">
            <v>0</v>
          </cell>
          <cell r="E59" t="str">
            <v>Production &amp; Operation</v>
          </cell>
          <cell r="F59" t="str">
            <v>Operator</v>
          </cell>
          <cell r="G59">
            <v>44532</v>
          </cell>
          <cell r="H59">
            <v>31</v>
          </cell>
          <cell r="I59">
            <v>1</v>
          </cell>
          <cell r="J59">
            <v>0</v>
          </cell>
          <cell r="K59">
            <v>0</v>
          </cell>
          <cell r="L59">
            <v>0</v>
          </cell>
          <cell r="M59">
            <v>11710</v>
          </cell>
          <cell r="N59">
            <v>0</v>
          </cell>
          <cell r="O59">
            <v>0</v>
          </cell>
          <cell r="P59">
            <v>0</v>
          </cell>
        </row>
        <row r="60">
          <cell r="B60" t="str">
            <v>CHS1661</v>
          </cell>
          <cell r="C60" t="str">
            <v>Thippeswamy N</v>
          </cell>
          <cell r="D60">
            <v>0</v>
          </cell>
          <cell r="E60" t="str">
            <v>Production &amp; Operation</v>
          </cell>
          <cell r="F60" t="str">
            <v>Operator</v>
          </cell>
          <cell r="G60">
            <v>44545</v>
          </cell>
          <cell r="H60">
            <v>31</v>
          </cell>
          <cell r="I60">
            <v>28</v>
          </cell>
          <cell r="J60">
            <v>0</v>
          </cell>
          <cell r="K60">
            <v>0</v>
          </cell>
          <cell r="L60">
            <v>69</v>
          </cell>
          <cell r="M60">
            <v>11710</v>
          </cell>
          <cell r="N60">
            <v>0</v>
          </cell>
          <cell r="O60">
            <v>0</v>
          </cell>
          <cell r="P60">
            <v>0</v>
          </cell>
        </row>
        <row r="61">
          <cell r="B61" t="str">
            <v>CHS1662</v>
          </cell>
          <cell r="C61" t="str">
            <v>Kabita raha choudhury</v>
          </cell>
          <cell r="D61">
            <v>0</v>
          </cell>
          <cell r="E61" t="str">
            <v>Production &amp; Operation</v>
          </cell>
          <cell r="F61" t="str">
            <v>Operator</v>
          </cell>
          <cell r="G61">
            <v>44547</v>
          </cell>
          <cell r="H61">
            <v>31</v>
          </cell>
          <cell r="I61">
            <v>30</v>
          </cell>
          <cell r="J61">
            <v>0</v>
          </cell>
          <cell r="K61">
            <v>0</v>
          </cell>
          <cell r="L61">
            <v>0</v>
          </cell>
          <cell r="M61">
            <v>11710</v>
          </cell>
          <cell r="N61">
            <v>0</v>
          </cell>
          <cell r="O61">
            <v>0</v>
          </cell>
          <cell r="P61">
            <v>0</v>
          </cell>
        </row>
        <row r="62">
          <cell r="B62" t="str">
            <v>CHS1664</v>
          </cell>
          <cell r="C62" t="str">
            <v>Gautam Raha</v>
          </cell>
          <cell r="D62">
            <v>0</v>
          </cell>
          <cell r="E62" t="str">
            <v>Production &amp; Operation</v>
          </cell>
          <cell r="F62" t="str">
            <v>Operator</v>
          </cell>
          <cell r="G62">
            <v>44562</v>
          </cell>
          <cell r="H62">
            <v>31</v>
          </cell>
          <cell r="I62">
            <v>31</v>
          </cell>
          <cell r="J62">
            <v>0</v>
          </cell>
          <cell r="K62">
            <v>0</v>
          </cell>
          <cell r="L62">
            <v>16</v>
          </cell>
          <cell r="M62">
            <v>11710</v>
          </cell>
          <cell r="N62">
            <v>0</v>
          </cell>
          <cell r="O62">
            <v>0</v>
          </cell>
          <cell r="P62">
            <v>0</v>
          </cell>
        </row>
        <row r="63">
          <cell r="B63" t="str">
            <v>CHS1666</v>
          </cell>
          <cell r="C63" t="str">
            <v>Bandi Ambika</v>
          </cell>
          <cell r="D63">
            <v>0</v>
          </cell>
          <cell r="E63" t="str">
            <v>Production &amp; Operation</v>
          </cell>
          <cell r="F63" t="str">
            <v>Operator</v>
          </cell>
          <cell r="G63">
            <v>44562</v>
          </cell>
          <cell r="H63">
            <v>31</v>
          </cell>
          <cell r="I63">
            <v>28</v>
          </cell>
          <cell r="J63">
            <v>0</v>
          </cell>
          <cell r="K63">
            <v>0</v>
          </cell>
          <cell r="L63">
            <v>30</v>
          </cell>
          <cell r="M63">
            <v>11710</v>
          </cell>
          <cell r="N63">
            <v>0</v>
          </cell>
          <cell r="O63">
            <v>0</v>
          </cell>
          <cell r="P63">
            <v>0</v>
          </cell>
        </row>
        <row r="64">
          <cell r="B64" t="str">
            <v>CHS1667</v>
          </cell>
          <cell r="C64" t="str">
            <v>S Manoj</v>
          </cell>
          <cell r="D64">
            <v>0</v>
          </cell>
          <cell r="E64" t="str">
            <v>Production &amp; Operation</v>
          </cell>
          <cell r="F64" t="str">
            <v>Operator</v>
          </cell>
          <cell r="G64">
            <v>44562</v>
          </cell>
          <cell r="H64">
            <v>31</v>
          </cell>
          <cell r="I64">
            <v>29</v>
          </cell>
          <cell r="J64">
            <v>0</v>
          </cell>
          <cell r="K64">
            <v>0</v>
          </cell>
          <cell r="L64">
            <v>62</v>
          </cell>
          <cell r="M64">
            <v>11710</v>
          </cell>
          <cell r="N64">
            <v>0</v>
          </cell>
          <cell r="O64">
            <v>0</v>
          </cell>
          <cell r="P64">
            <v>0</v>
          </cell>
        </row>
        <row r="65">
          <cell r="B65" t="str">
            <v>CHS1668</v>
          </cell>
          <cell r="C65" t="str">
            <v>Saraswathamma NS</v>
          </cell>
          <cell r="D65">
            <v>0</v>
          </cell>
          <cell r="E65" t="str">
            <v>Production &amp; Operation</v>
          </cell>
          <cell r="F65" t="str">
            <v>Operator</v>
          </cell>
          <cell r="G65">
            <v>44568</v>
          </cell>
          <cell r="H65">
            <v>31</v>
          </cell>
          <cell r="I65">
            <v>31</v>
          </cell>
          <cell r="J65">
            <v>0</v>
          </cell>
          <cell r="K65">
            <v>0</v>
          </cell>
          <cell r="L65">
            <v>77</v>
          </cell>
          <cell r="M65">
            <v>11710</v>
          </cell>
          <cell r="N65">
            <v>0</v>
          </cell>
          <cell r="O65">
            <v>0</v>
          </cell>
          <cell r="P65">
            <v>0</v>
          </cell>
        </row>
        <row r="66">
          <cell r="B66" t="str">
            <v>CHS1669</v>
          </cell>
          <cell r="C66" t="str">
            <v>Chinnappa reddy</v>
          </cell>
          <cell r="D66">
            <v>0</v>
          </cell>
          <cell r="E66" t="str">
            <v>Production &amp; Operation</v>
          </cell>
          <cell r="F66" t="str">
            <v>Operator</v>
          </cell>
          <cell r="G66">
            <v>44564</v>
          </cell>
          <cell r="H66">
            <v>31</v>
          </cell>
          <cell r="I66">
            <v>31</v>
          </cell>
          <cell r="J66">
            <v>0</v>
          </cell>
          <cell r="K66">
            <v>0</v>
          </cell>
          <cell r="L66">
            <v>36</v>
          </cell>
          <cell r="M66">
            <v>14512</v>
          </cell>
          <cell r="N66">
            <v>0</v>
          </cell>
          <cell r="O66">
            <v>0</v>
          </cell>
          <cell r="P66">
            <v>0</v>
          </cell>
        </row>
        <row r="67">
          <cell r="B67" t="str">
            <v>CHS1670</v>
          </cell>
          <cell r="C67" t="str">
            <v>Sangitha S</v>
          </cell>
          <cell r="D67">
            <v>0</v>
          </cell>
          <cell r="E67" t="str">
            <v>Production &amp; Operation</v>
          </cell>
          <cell r="F67" t="str">
            <v>Operator</v>
          </cell>
          <cell r="G67">
            <v>44585</v>
          </cell>
          <cell r="H67">
            <v>31</v>
          </cell>
          <cell r="I67">
            <v>31</v>
          </cell>
          <cell r="J67">
            <v>0</v>
          </cell>
          <cell r="K67">
            <v>0</v>
          </cell>
          <cell r="L67">
            <v>32.5</v>
          </cell>
          <cell r="M67">
            <v>11710</v>
          </cell>
          <cell r="N67">
            <v>0</v>
          </cell>
          <cell r="O67">
            <v>0</v>
          </cell>
          <cell r="P67">
            <v>0</v>
          </cell>
        </row>
        <row r="68">
          <cell r="B68" t="str">
            <v>CHS1672</v>
          </cell>
          <cell r="C68" t="str">
            <v>Aparoopa Kalpana S</v>
          </cell>
          <cell r="D68">
            <v>0</v>
          </cell>
          <cell r="E68" t="str">
            <v>Production &amp; Operation</v>
          </cell>
          <cell r="F68" t="str">
            <v>Operator</v>
          </cell>
          <cell r="G68">
            <v>44580</v>
          </cell>
          <cell r="H68">
            <v>31</v>
          </cell>
          <cell r="I68">
            <v>31</v>
          </cell>
          <cell r="J68">
            <v>0</v>
          </cell>
          <cell r="K68">
            <v>0</v>
          </cell>
          <cell r="L68">
            <v>10</v>
          </cell>
          <cell r="M68">
            <v>12550</v>
          </cell>
          <cell r="N68">
            <v>0</v>
          </cell>
          <cell r="O68">
            <v>0</v>
          </cell>
          <cell r="P68">
            <v>0</v>
          </cell>
        </row>
        <row r="69">
          <cell r="B69" t="str">
            <v>CHS1673</v>
          </cell>
          <cell r="C69" t="str">
            <v>MD FirdosAlam</v>
          </cell>
          <cell r="D69">
            <v>0</v>
          </cell>
          <cell r="E69" t="str">
            <v>Production &amp; Operation</v>
          </cell>
          <cell r="F69" t="str">
            <v>Operator</v>
          </cell>
          <cell r="G69">
            <v>44582</v>
          </cell>
          <cell r="H69">
            <v>31</v>
          </cell>
          <cell r="I69">
            <v>31</v>
          </cell>
          <cell r="J69">
            <v>0</v>
          </cell>
          <cell r="K69">
            <v>0</v>
          </cell>
          <cell r="L69">
            <v>34.5</v>
          </cell>
          <cell r="M69">
            <v>12944</v>
          </cell>
          <cell r="N69">
            <v>0</v>
          </cell>
          <cell r="O69">
            <v>0</v>
          </cell>
          <cell r="P69">
            <v>4817</v>
          </cell>
        </row>
        <row r="70">
          <cell r="B70" t="str">
            <v>CHS1675</v>
          </cell>
          <cell r="C70" t="str">
            <v>Santhosh V</v>
          </cell>
          <cell r="D70">
            <v>0</v>
          </cell>
          <cell r="E70" t="str">
            <v>Production &amp; Operation</v>
          </cell>
          <cell r="F70" t="str">
            <v>Operator</v>
          </cell>
          <cell r="G70">
            <v>44588</v>
          </cell>
          <cell r="H70">
            <v>31</v>
          </cell>
          <cell r="I70">
            <v>30</v>
          </cell>
          <cell r="J70">
            <v>0</v>
          </cell>
          <cell r="K70">
            <v>0</v>
          </cell>
          <cell r="L70">
            <v>36.5</v>
          </cell>
          <cell r="M70">
            <v>11710</v>
          </cell>
          <cell r="N70">
            <v>0</v>
          </cell>
          <cell r="O70">
            <v>0</v>
          </cell>
          <cell r="P70">
            <v>0</v>
          </cell>
        </row>
        <row r="71">
          <cell r="B71" t="str">
            <v>CHS1676</v>
          </cell>
          <cell r="C71" t="str">
            <v>Kavya H</v>
          </cell>
          <cell r="D71">
            <v>0</v>
          </cell>
          <cell r="E71" t="str">
            <v>Production &amp; Operation</v>
          </cell>
          <cell r="F71" t="str">
            <v>Operator</v>
          </cell>
          <cell r="G71">
            <v>44593</v>
          </cell>
          <cell r="H71">
            <v>31</v>
          </cell>
          <cell r="I71">
            <v>31</v>
          </cell>
          <cell r="J71">
            <v>0</v>
          </cell>
          <cell r="K71">
            <v>0</v>
          </cell>
          <cell r="L71">
            <v>22.5</v>
          </cell>
          <cell r="M71">
            <v>11710</v>
          </cell>
          <cell r="N71">
            <v>0</v>
          </cell>
          <cell r="O71">
            <v>0</v>
          </cell>
          <cell r="P71">
            <v>0</v>
          </cell>
        </row>
        <row r="72">
          <cell r="B72" t="str">
            <v>CHS1679</v>
          </cell>
          <cell r="C72" t="str">
            <v>Sangeetha</v>
          </cell>
          <cell r="D72">
            <v>0</v>
          </cell>
          <cell r="E72" t="str">
            <v>Production &amp; Operation</v>
          </cell>
          <cell r="F72" t="str">
            <v>Operator</v>
          </cell>
          <cell r="G72">
            <v>44603</v>
          </cell>
          <cell r="H72">
            <v>31</v>
          </cell>
          <cell r="I72">
            <v>31</v>
          </cell>
          <cell r="J72">
            <v>0</v>
          </cell>
          <cell r="K72">
            <v>0</v>
          </cell>
          <cell r="L72">
            <v>19</v>
          </cell>
          <cell r="M72">
            <v>11710</v>
          </cell>
          <cell r="N72">
            <v>0</v>
          </cell>
          <cell r="O72">
            <v>0</v>
          </cell>
          <cell r="P72">
            <v>0</v>
          </cell>
        </row>
        <row r="73">
          <cell r="B73" t="str">
            <v>CHS1681</v>
          </cell>
          <cell r="C73" t="str">
            <v>Md Irfan</v>
          </cell>
          <cell r="D73">
            <v>0</v>
          </cell>
          <cell r="E73" t="str">
            <v>Production &amp; Operation</v>
          </cell>
          <cell r="F73" t="str">
            <v>Operator</v>
          </cell>
          <cell r="G73">
            <v>44606</v>
          </cell>
          <cell r="H73">
            <v>31</v>
          </cell>
          <cell r="I73">
            <v>31</v>
          </cell>
          <cell r="J73">
            <v>0</v>
          </cell>
          <cell r="K73">
            <v>0</v>
          </cell>
          <cell r="L73">
            <v>45.5</v>
          </cell>
          <cell r="M73">
            <v>12944</v>
          </cell>
          <cell r="N73">
            <v>0</v>
          </cell>
          <cell r="O73">
            <v>0</v>
          </cell>
          <cell r="P73">
            <v>4817</v>
          </cell>
        </row>
        <row r="74">
          <cell r="B74" t="str">
            <v>CHS1682</v>
          </cell>
          <cell r="C74" t="str">
            <v>Komala C N</v>
          </cell>
          <cell r="D74">
            <v>0</v>
          </cell>
          <cell r="E74" t="str">
            <v>Production &amp; Operation</v>
          </cell>
          <cell r="F74" t="str">
            <v>Operator</v>
          </cell>
          <cell r="G74">
            <v>44608</v>
          </cell>
          <cell r="H74">
            <v>31</v>
          </cell>
          <cell r="I74">
            <v>19</v>
          </cell>
          <cell r="J74">
            <v>0</v>
          </cell>
          <cell r="K74">
            <v>0</v>
          </cell>
          <cell r="L74">
            <v>8</v>
          </cell>
          <cell r="M74">
            <v>11710</v>
          </cell>
          <cell r="N74">
            <v>0</v>
          </cell>
          <cell r="O74">
            <v>0</v>
          </cell>
          <cell r="P74">
            <v>0</v>
          </cell>
        </row>
        <row r="75">
          <cell r="B75" t="str">
            <v>CHS1683</v>
          </cell>
          <cell r="C75" t="str">
            <v>N Sudeep</v>
          </cell>
          <cell r="D75">
            <v>0</v>
          </cell>
          <cell r="E75" t="str">
            <v>Production &amp; Operation</v>
          </cell>
          <cell r="F75" t="str">
            <v>Operator</v>
          </cell>
          <cell r="G75">
            <v>44608</v>
          </cell>
          <cell r="H75">
            <v>31</v>
          </cell>
          <cell r="I75">
            <v>29</v>
          </cell>
          <cell r="J75">
            <v>0</v>
          </cell>
          <cell r="K75">
            <v>0</v>
          </cell>
          <cell r="L75">
            <v>45.5</v>
          </cell>
          <cell r="M75">
            <v>11710</v>
          </cell>
          <cell r="N75">
            <v>0</v>
          </cell>
          <cell r="O75">
            <v>0</v>
          </cell>
          <cell r="P75">
            <v>0</v>
          </cell>
        </row>
        <row r="76">
          <cell r="B76" t="str">
            <v>CHS1684</v>
          </cell>
          <cell r="C76" t="str">
            <v>Mahim Sk</v>
          </cell>
          <cell r="D76">
            <v>0</v>
          </cell>
          <cell r="E76" t="str">
            <v>Production &amp; Operation</v>
          </cell>
          <cell r="F76" t="str">
            <v>Operator</v>
          </cell>
          <cell r="G76">
            <v>44609</v>
          </cell>
          <cell r="H76">
            <v>31</v>
          </cell>
          <cell r="I76">
            <v>31</v>
          </cell>
          <cell r="J76">
            <v>0</v>
          </cell>
          <cell r="K76">
            <v>0</v>
          </cell>
          <cell r="L76">
            <v>45.5</v>
          </cell>
          <cell r="M76">
            <v>12944</v>
          </cell>
          <cell r="N76">
            <v>0</v>
          </cell>
          <cell r="O76">
            <v>0</v>
          </cell>
          <cell r="P76">
            <v>4817</v>
          </cell>
        </row>
        <row r="77">
          <cell r="B77" t="str">
            <v>CHS1685</v>
          </cell>
          <cell r="C77" t="str">
            <v>Abhishk Puttappa</v>
          </cell>
          <cell r="D77">
            <v>0</v>
          </cell>
          <cell r="E77" t="str">
            <v>Production &amp; Operation</v>
          </cell>
          <cell r="F77" t="str">
            <v>Operator</v>
          </cell>
          <cell r="G77">
            <v>44611</v>
          </cell>
          <cell r="H77">
            <v>31</v>
          </cell>
          <cell r="I77">
            <v>31</v>
          </cell>
          <cell r="J77">
            <v>0</v>
          </cell>
          <cell r="K77">
            <v>0</v>
          </cell>
          <cell r="L77">
            <v>24</v>
          </cell>
          <cell r="M77">
            <v>11710</v>
          </cell>
          <cell r="N77">
            <v>0</v>
          </cell>
          <cell r="O77">
            <v>0</v>
          </cell>
          <cell r="P77">
            <v>0</v>
          </cell>
        </row>
        <row r="78">
          <cell r="B78" t="str">
            <v>CHS1687</v>
          </cell>
          <cell r="C78" t="str">
            <v>Manjunatha L</v>
          </cell>
          <cell r="D78">
            <v>0</v>
          </cell>
          <cell r="E78" t="str">
            <v>Production &amp; Operation</v>
          </cell>
          <cell r="F78" t="str">
            <v>Operator</v>
          </cell>
          <cell r="G78">
            <v>44615</v>
          </cell>
          <cell r="H78">
            <v>31</v>
          </cell>
          <cell r="I78">
            <v>29</v>
          </cell>
          <cell r="J78">
            <v>0</v>
          </cell>
          <cell r="K78">
            <v>0</v>
          </cell>
          <cell r="L78">
            <v>34</v>
          </cell>
          <cell r="M78">
            <v>11710</v>
          </cell>
          <cell r="N78">
            <v>0</v>
          </cell>
          <cell r="O78">
            <v>0</v>
          </cell>
          <cell r="P78">
            <v>0</v>
          </cell>
        </row>
        <row r="79">
          <cell r="B79" t="str">
            <v>CHS1688</v>
          </cell>
          <cell r="C79" t="str">
            <v>Sudhanshu Mohanty</v>
          </cell>
          <cell r="D79">
            <v>0</v>
          </cell>
          <cell r="E79" t="str">
            <v>Production &amp; Operation</v>
          </cell>
          <cell r="F79" t="str">
            <v>Operator</v>
          </cell>
          <cell r="G79">
            <v>44617</v>
          </cell>
          <cell r="H79">
            <v>31</v>
          </cell>
          <cell r="I79">
            <v>31</v>
          </cell>
          <cell r="J79">
            <v>0</v>
          </cell>
          <cell r="K79">
            <v>0</v>
          </cell>
          <cell r="L79">
            <v>47.5</v>
          </cell>
          <cell r="M79">
            <v>11710</v>
          </cell>
          <cell r="N79">
            <v>0</v>
          </cell>
          <cell r="O79">
            <v>0</v>
          </cell>
          <cell r="P79">
            <v>0</v>
          </cell>
        </row>
        <row r="80">
          <cell r="B80" t="str">
            <v>CHS1689</v>
          </cell>
          <cell r="C80" t="str">
            <v>Prasanna</v>
          </cell>
          <cell r="D80">
            <v>0</v>
          </cell>
          <cell r="E80" t="str">
            <v>Production &amp; Operation</v>
          </cell>
          <cell r="F80" t="str">
            <v>Operator</v>
          </cell>
          <cell r="G80">
            <v>44627</v>
          </cell>
          <cell r="H80">
            <v>31</v>
          </cell>
          <cell r="I80">
            <v>27</v>
          </cell>
          <cell r="J80">
            <v>0</v>
          </cell>
          <cell r="K80">
            <v>0</v>
          </cell>
          <cell r="L80">
            <v>0</v>
          </cell>
          <cell r="M80">
            <v>11710</v>
          </cell>
          <cell r="N80">
            <v>0</v>
          </cell>
          <cell r="O80">
            <v>0</v>
          </cell>
          <cell r="P80">
            <v>0</v>
          </cell>
        </row>
        <row r="81">
          <cell r="B81" t="str">
            <v>CHS1690</v>
          </cell>
          <cell r="C81" t="str">
            <v>Ranjan kumar Acharya</v>
          </cell>
          <cell r="D81">
            <v>0</v>
          </cell>
          <cell r="E81" t="str">
            <v>Production &amp; Operation</v>
          </cell>
          <cell r="F81" t="str">
            <v>Operator</v>
          </cell>
          <cell r="G81">
            <v>44629</v>
          </cell>
          <cell r="H81">
            <v>31</v>
          </cell>
          <cell r="I81">
            <v>31</v>
          </cell>
          <cell r="J81">
            <v>0</v>
          </cell>
          <cell r="K81">
            <v>0</v>
          </cell>
          <cell r="L81">
            <v>0</v>
          </cell>
          <cell r="M81">
            <v>11710</v>
          </cell>
          <cell r="N81">
            <v>0</v>
          </cell>
          <cell r="O81">
            <v>0</v>
          </cell>
          <cell r="P81">
            <v>0</v>
          </cell>
        </row>
        <row r="82">
          <cell r="B82" t="str">
            <v>CHS1691</v>
          </cell>
          <cell r="C82" t="str">
            <v>Sarfuddin mahammad</v>
          </cell>
          <cell r="D82">
            <v>0</v>
          </cell>
          <cell r="E82" t="str">
            <v>Production &amp; Operation</v>
          </cell>
          <cell r="F82" t="str">
            <v>Operator</v>
          </cell>
          <cell r="G82">
            <v>44629</v>
          </cell>
          <cell r="H82">
            <v>31</v>
          </cell>
          <cell r="I82">
            <v>31</v>
          </cell>
          <cell r="J82">
            <v>0</v>
          </cell>
          <cell r="K82">
            <v>0</v>
          </cell>
          <cell r="L82">
            <v>32.5</v>
          </cell>
          <cell r="M82">
            <v>12944</v>
          </cell>
          <cell r="N82">
            <v>0</v>
          </cell>
          <cell r="O82">
            <v>0</v>
          </cell>
          <cell r="P82">
            <v>4817</v>
          </cell>
        </row>
        <row r="83">
          <cell r="B83" t="str">
            <v>CHS1693</v>
          </cell>
          <cell r="C83" t="str">
            <v>Sarju gurung</v>
          </cell>
          <cell r="D83">
            <v>0</v>
          </cell>
          <cell r="E83" t="str">
            <v>Production &amp; Operation</v>
          </cell>
          <cell r="F83" t="str">
            <v>Operator</v>
          </cell>
          <cell r="G83">
            <v>44638</v>
          </cell>
          <cell r="H83">
            <v>31</v>
          </cell>
          <cell r="I83">
            <v>31</v>
          </cell>
          <cell r="J83">
            <v>0</v>
          </cell>
          <cell r="K83">
            <v>0</v>
          </cell>
          <cell r="L83">
            <v>4.5</v>
          </cell>
          <cell r="M83">
            <v>11710</v>
          </cell>
          <cell r="N83">
            <v>0</v>
          </cell>
          <cell r="O83">
            <v>0</v>
          </cell>
          <cell r="P83">
            <v>0</v>
          </cell>
        </row>
        <row r="84">
          <cell r="B84" t="str">
            <v>CHS1694</v>
          </cell>
          <cell r="C84" t="str">
            <v>Shruthi M</v>
          </cell>
          <cell r="D84">
            <v>0</v>
          </cell>
          <cell r="E84" t="str">
            <v>Production &amp; Operation</v>
          </cell>
          <cell r="F84" t="str">
            <v>Operator</v>
          </cell>
          <cell r="G84">
            <v>44642</v>
          </cell>
          <cell r="H84">
            <v>31</v>
          </cell>
          <cell r="I84">
            <v>30</v>
          </cell>
          <cell r="J84">
            <v>0</v>
          </cell>
          <cell r="K84">
            <v>0</v>
          </cell>
          <cell r="L84">
            <v>0</v>
          </cell>
          <cell r="M84">
            <v>11710</v>
          </cell>
          <cell r="N84">
            <v>0</v>
          </cell>
          <cell r="O84">
            <v>0</v>
          </cell>
          <cell r="P84">
            <v>0</v>
          </cell>
        </row>
        <row r="85">
          <cell r="B85" t="str">
            <v>CHS1695</v>
          </cell>
          <cell r="C85" t="str">
            <v>Basavaraj</v>
          </cell>
          <cell r="D85">
            <v>0</v>
          </cell>
          <cell r="E85" t="str">
            <v>Production &amp; Operation</v>
          </cell>
          <cell r="F85" t="str">
            <v>Operator</v>
          </cell>
          <cell r="G85">
            <v>44644</v>
          </cell>
          <cell r="H85">
            <v>31</v>
          </cell>
          <cell r="I85">
            <v>31</v>
          </cell>
          <cell r="J85">
            <v>0</v>
          </cell>
          <cell r="K85">
            <v>0</v>
          </cell>
          <cell r="L85">
            <v>38.5</v>
          </cell>
          <cell r="M85">
            <v>11710</v>
          </cell>
          <cell r="N85">
            <v>0</v>
          </cell>
          <cell r="O85">
            <v>0</v>
          </cell>
          <cell r="P85">
            <v>0</v>
          </cell>
        </row>
        <row r="86">
          <cell r="B86" t="str">
            <v>CHS1696</v>
          </cell>
          <cell r="C86" t="str">
            <v>C Naveen Kumar</v>
          </cell>
          <cell r="D86">
            <v>0</v>
          </cell>
          <cell r="E86" t="str">
            <v>Production &amp; Operation</v>
          </cell>
          <cell r="F86" t="str">
            <v>Operator</v>
          </cell>
          <cell r="G86">
            <v>44655</v>
          </cell>
          <cell r="H86">
            <v>31</v>
          </cell>
          <cell r="I86">
            <v>20</v>
          </cell>
          <cell r="J86">
            <v>0</v>
          </cell>
          <cell r="K86">
            <v>0</v>
          </cell>
          <cell r="L86">
            <v>0</v>
          </cell>
          <cell r="M86">
            <v>11710</v>
          </cell>
          <cell r="N86">
            <v>0</v>
          </cell>
          <cell r="O86">
            <v>0</v>
          </cell>
          <cell r="P86">
            <v>0</v>
          </cell>
        </row>
        <row r="87">
          <cell r="B87" t="str">
            <v>CHS1697</v>
          </cell>
          <cell r="C87" t="str">
            <v>P Bharath</v>
          </cell>
          <cell r="D87">
            <v>0</v>
          </cell>
          <cell r="E87" t="str">
            <v>Production &amp; Operation</v>
          </cell>
          <cell r="F87" t="str">
            <v>Operator</v>
          </cell>
          <cell r="G87">
            <v>44655</v>
          </cell>
          <cell r="H87">
            <v>31</v>
          </cell>
          <cell r="I87">
            <v>6</v>
          </cell>
          <cell r="J87">
            <v>0</v>
          </cell>
          <cell r="K87">
            <v>0</v>
          </cell>
          <cell r="L87">
            <v>0</v>
          </cell>
          <cell r="M87">
            <v>11710</v>
          </cell>
          <cell r="N87">
            <v>0</v>
          </cell>
          <cell r="O87">
            <v>0</v>
          </cell>
          <cell r="P87">
            <v>0</v>
          </cell>
        </row>
        <row r="88">
          <cell r="B88" t="str">
            <v>CHS1698</v>
          </cell>
          <cell r="C88" t="str">
            <v>Vikas Kumar</v>
          </cell>
          <cell r="E88" t="str">
            <v>Production &amp; Operation</v>
          </cell>
          <cell r="F88" t="str">
            <v>Operator</v>
          </cell>
          <cell r="G88">
            <v>44656</v>
          </cell>
          <cell r="H88">
            <v>31</v>
          </cell>
          <cell r="I88">
            <v>20</v>
          </cell>
          <cell r="J88">
            <v>0</v>
          </cell>
          <cell r="K88">
            <v>0</v>
          </cell>
          <cell r="L88">
            <v>0</v>
          </cell>
          <cell r="M88">
            <v>11710</v>
          </cell>
          <cell r="N88">
            <v>0</v>
          </cell>
          <cell r="O88">
            <v>0</v>
          </cell>
          <cell r="P88">
            <v>0</v>
          </cell>
        </row>
        <row r="89">
          <cell r="B89" t="str">
            <v>CHS1699</v>
          </cell>
          <cell r="C89" t="str">
            <v>Gopal Kumar</v>
          </cell>
          <cell r="E89" t="str">
            <v>Production &amp; Operation</v>
          </cell>
          <cell r="F89" t="str">
            <v>Operator</v>
          </cell>
          <cell r="G89">
            <v>44656</v>
          </cell>
          <cell r="H89">
            <v>31</v>
          </cell>
          <cell r="I89">
            <v>20</v>
          </cell>
          <cell r="J89">
            <v>0</v>
          </cell>
          <cell r="K89">
            <v>0</v>
          </cell>
          <cell r="L89">
            <v>0</v>
          </cell>
          <cell r="M89">
            <v>11710</v>
          </cell>
          <cell r="N89">
            <v>0</v>
          </cell>
          <cell r="O89">
            <v>0</v>
          </cell>
          <cell r="P89">
            <v>0</v>
          </cell>
        </row>
        <row r="90">
          <cell r="B90" t="str">
            <v>CHS1700</v>
          </cell>
          <cell r="C90" t="str">
            <v>Om Pratap Dash</v>
          </cell>
          <cell r="E90" t="str">
            <v>Production &amp; Operation</v>
          </cell>
          <cell r="F90" t="str">
            <v>Operator</v>
          </cell>
          <cell r="G90">
            <v>44656</v>
          </cell>
          <cell r="H90">
            <v>31</v>
          </cell>
          <cell r="I90">
            <v>20</v>
          </cell>
          <cell r="J90">
            <v>0</v>
          </cell>
          <cell r="K90">
            <v>0</v>
          </cell>
          <cell r="L90">
            <v>15.5</v>
          </cell>
          <cell r="M90">
            <v>11710</v>
          </cell>
          <cell r="N90">
            <v>0</v>
          </cell>
          <cell r="O90">
            <v>0</v>
          </cell>
          <cell r="P90">
            <v>0</v>
          </cell>
        </row>
        <row r="91">
          <cell r="B91" t="str">
            <v>CHS1701</v>
          </cell>
          <cell r="C91" t="str">
            <v>Narendra V</v>
          </cell>
          <cell r="E91" t="str">
            <v>Production &amp; Operation</v>
          </cell>
          <cell r="F91" t="str">
            <v>Operator</v>
          </cell>
          <cell r="G91">
            <v>44660</v>
          </cell>
          <cell r="H91">
            <v>31</v>
          </cell>
          <cell r="I91">
            <v>16</v>
          </cell>
          <cell r="J91">
            <v>0</v>
          </cell>
          <cell r="K91">
            <v>0</v>
          </cell>
          <cell r="L91">
            <v>0</v>
          </cell>
          <cell r="M91">
            <v>11710</v>
          </cell>
          <cell r="N91">
            <v>0</v>
          </cell>
          <cell r="O91">
            <v>0</v>
          </cell>
          <cell r="P91">
            <v>0</v>
          </cell>
        </row>
        <row r="92">
          <cell r="B92" t="str">
            <v>CHS1702</v>
          </cell>
          <cell r="C92" t="str">
            <v>Ajay Kumar S</v>
          </cell>
          <cell r="E92" t="str">
            <v>Production &amp; Operation</v>
          </cell>
          <cell r="F92" t="str">
            <v>Operator</v>
          </cell>
          <cell r="G92">
            <v>44660</v>
          </cell>
          <cell r="H92">
            <v>31</v>
          </cell>
          <cell r="I92">
            <v>16</v>
          </cell>
          <cell r="J92">
            <v>0</v>
          </cell>
          <cell r="K92">
            <v>0</v>
          </cell>
          <cell r="L92">
            <v>0</v>
          </cell>
          <cell r="M92">
            <v>11710</v>
          </cell>
          <cell r="N92">
            <v>0</v>
          </cell>
          <cell r="O92">
            <v>0</v>
          </cell>
          <cell r="P92">
            <v>0</v>
          </cell>
        </row>
        <row r="93">
          <cell r="B93" t="str">
            <v>CHS1703</v>
          </cell>
          <cell r="C93" t="str">
            <v>Shyamlal</v>
          </cell>
          <cell r="E93" t="str">
            <v>Production &amp; Operation</v>
          </cell>
          <cell r="F93" t="str">
            <v>Operator</v>
          </cell>
          <cell r="G93">
            <v>44662</v>
          </cell>
          <cell r="H93">
            <v>31</v>
          </cell>
          <cell r="I93">
            <v>13</v>
          </cell>
          <cell r="J93">
            <v>0</v>
          </cell>
          <cell r="K93">
            <v>0</v>
          </cell>
          <cell r="L93">
            <v>0</v>
          </cell>
          <cell r="M93">
            <v>11710</v>
          </cell>
          <cell r="N93">
            <v>0</v>
          </cell>
          <cell r="O93">
            <v>0</v>
          </cell>
          <cell r="P93">
            <v>0</v>
          </cell>
        </row>
        <row r="94">
          <cell r="B94" t="str">
            <v>CHS1704</v>
          </cell>
          <cell r="C94" t="str">
            <v>Ajoy Kurmi</v>
          </cell>
          <cell r="E94" t="str">
            <v>Production &amp; Operation</v>
          </cell>
          <cell r="F94" t="str">
            <v>Operator</v>
          </cell>
          <cell r="G94">
            <v>44662</v>
          </cell>
          <cell r="H94">
            <v>31</v>
          </cell>
          <cell r="I94">
            <v>14</v>
          </cell>
          <cell r="J94">
            <v>0</v>
          </cell>
          <cell r="K94">
            <v>0</v>
          </cell>
          <cell r="L94">
            <v>0</v>
          </cell>
          <cell r="M94">
            <v>11710</v>
          </cell>
          <cell r="N94">
            <v>0</v>
          </cell>
          <cell r="O94">
            <v>0</v>
          </cell>
          <cell r="P94">
            <v>0</v>
          </cell>
        </row>
        <row r="95">
          <cell r="B95" t="str">
            <v>CHS1705</v>
          </cell>
          <cell r="C95" t="str">
            <v>Ningaraja N</v>
          </cell>
          <cell r="E95" t="str">
            <v>Production &amp; Operation</v>
          </cell>
          <cell r="F95" t="str">
            <v>Operator</v>
          </cell>
          <cell r="G95">
            <v>44662</v>
          </cell>
          <cell r="H95">
            <v>31</v>
          </cell>
          <cell r="I95">
            <v>14</v>
          </cell>
          <cell r="J95">
            <v>0</v>
          </cell>
          <cell r="K95">
            <v>0</v>
          </cell>
          <cell r="L95">
            <v>0</v>
          </cell>
          <cell r="M95">
            <v>11710</v>
          </cell>
          <cell r="N95">
            <v>0</v>
          </cell>
          <cell r="O95">
            <v>0</v>
          </cell>
          <cell r="P95">
            <v>0</v>
          </cell>
        </row>
        <row r="96">
          <cell r="B96" t="str">
            <v>CHS1706</v>
          </cell>
          <cell r="C96" t="str">
            <v>MD Wasif</v>
          </cell>
          <cell r="E96" t="str">
            <v>Production &amp; Operation</v>
          </cell>
          <cell r="F96" t="str">
            <v>Operator</v>
          </cell>
          <cell r="G96">
            <v>44664</v>
          </cell>
          <cell r="H96">
            <v>31</v>
          </cell>
          <cell r="I96">
            <v>11</v>
          </cell>
          <cell r="J96">
            <v>0</v>
          </cell>
          <cell r="K96">
            <v>0</v>
          </cell>
          <cell r="L96">
            <v>0</v>
          </cell>
          <cell r="M96">
            <v>11710</v>
          </cell>
          <cell r="N96">
            <v>0</v>
          </cell>
          <cell r="O96">
            <v>0</v>
          </cell>
          <cell r="P96">
            <v>0</v>
          </cell>
        </row>
        <row r="97">
          <cell r="B97" t="str">
            <v>CHS1707</v>
          </cell>
          <cell r="C97" t="str">
            <v>Ashok A</v>
          </cell>
          <cell r="E97" t="str">
            <v>Production &amp; Operation</v>
          </cell>
          <cell r="F97" t="str">
            <v>Operator</v>
          </cell>
          <cell r="G97">
            <v>44664</v>
          </cell>
          <cell r="H97">
            <v>31</v>
          </cell>
          <cell r="I97">
            <v>12</v>
          </cell>
          <cell r="J97">
            <v>0</v>
          </cell>
          <cell r="K97">
            <v>0</v>
          </cell>
          <cell r="L97">
            <v>0</v>
          </cell>
          <cell r="M97">
            <v>11710</v>
          </cell>
          <cell r="N97">
            <v>0</v>
          </cell>
          <cell r="O97">
            <v>0</v>
          </cell>
          <cell r="P97">
            <v>0</v>
          </cell>
        </row>
        <row r="98">
          <cell r="B98" t="str">
            <v>CHS1708</v>
          </cell>
          <cell r="C98" t="str">
            <v>Ajay Surji Banse</v>
          </cell>
          <cell r="E98" t="str">
            <v>Production &amp; Operation</v>
          </cell>
          <cell r="F98" t="str">
            <v>Operator</v>
          </cell>
          <cell r="G98">
            <v>44666</v>
          </cell>
          <cell r="H98">
            <v>31</v>
          </cell>
          <cell r="I98">
            <v>10</v>
          </cell>
          <cell r="J98">
            <v>0</v>
          </cell>
          <cell r="K98">
            <v>0</v>
          </cell>
          <cell r="L98">
            <v>0</v>
          </cell>
          <cell r="M98">
            <v>11710</v>
          </cell>
          <cell r="N98">
            <v>0</v>
          </cell>
          <cell r="O98">
            <v>0</v>
          </cell>
          <cell r="P98">
            <v>0</v>
          </cell>
        </row>
        <row r="99">
          <cell r="B99" t="str">
            <v>CHS1709</v>
          </cell>
          <cell r="C99" t="str">
            <v>Abhimanyu maharana</v>
          </cell>
          <cell r="E99" t="str">
            <v>Production &amp; Operation</v>
          </cell>
          <cell r="F99" t="str">
            <v>Operator</v>
          </cell>
          <cell r="G99">
            <v>44670</v>
          </cell>
          <cell r="H99">
            <v>31</v>
          </cell>
          <cell r="I99">
            <v>6</v>
          </cell>
          <cell r="J99">
            <v>0</v>
          </cell>
          <cell r="K99">
            <v>0</v>
          </cell>
          <cell r="L99">
            <v>0</v>
          </cell>
          <cell r="M99">
            <v>11710</v>
          </cell>
          <cell r="N99">
            <v>0</v>
          </cell>
          <cell r="O99">
            <v>0</v>
          </cell>
          <cell r="P99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sign Services"/>
      <sheetName val="Production &amp; Operations"/>
      <sheetName val="Sales"/>
      <sheetName val="TT Allowance"/>
      <sheetName val="Assembly"/>
      <sheetName val="Others"/>
      <sheetName val="Deduction"/>
    </sheetNames>
    <sheetDataSet>
      <sheetData sheetId="0" refreshError="1"/>
      <sheetData sheetId="1" refreshError="1"/>
      <sheetData sheetId="2" refreshError="1">
        <row r="2">
          <cell r="B2" t="str">
            <v>Emp ID</v>
          </cell>
          <cell r="C2" t="str">
            <v>Name</v>
          </cell>
          <cell r="D2" t="str">
            <v>Designation</v>
          </cell>
          <cell r="E2" t="str">
            <v>Department</v>
          </cell>
          <cell r="F2" t="str">
            <v>OT Sep'22</v>
          </cell>
          <cell r="G2" t="str">
            <v>OT Oct'22</v>
          </cell>
          <cell r="H2" t="str">
            <v>OT Hours Total</v>
          </cell>
          <cell r="I2" t="str">
            <v>NS</v>
          </cell>
          <cell r="J2" t="str">
            <v>OT Amount Double 26 days</v>
          </cell>
          <cell r="K2" t="str">
            <v>Final OT Payable</v>
          </cell>
          <cell r="L2" t="str">
            <v>NS Calculation</v>
          </cell>
        </row>
        <row r="3">
          <cell r="B3">
            <v>10022</v>
          </cell>
          <cell r="C3" t="str">
            <v>Munirajappa A.M</v>
          </cell>
          <cell r="D3" t="str">
            <v>Senior Manager</v>
          </cell>
          <cell r="E3" t="str">
            <v>Production &amp; Operation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492.78846153846155</v>
          </cell>
          <cell r="K3">
            <v>0</v>
          </cell>
          <cell r="L3">
            <v>0</v>
          </cell>
        </row>
        <row r="4">
          <cell r="B4">
            <v>10066</v>
          </cell>
          <cell r="C4" t="str">
            <v>Ramkumar Kotha</v>
          </cell>
          <cell r="D4" t="str">
            <v>Manager</v>
          </cell>
          <cell r="E4" t="str">
            <v>Production &amp; Operation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420.67307692307691</v>
          </cell>
          <cell r="K4">
            <v>0</v>
          </cell>
          <cell r="L4">
            <v>0</v>
          </cell>
        </row>
        <row r="5">
          <cell r="B5">
            <v>10068</v>
          </cell>
          <cell r="C5" t="str">
            <v>Ravi Kumar G</v>
          </cell>
          <cell r="D5" t="str">
            <v>Assistant Manager</v>
          </cell>
          <cell r="E5" t="str">
            <v>Production &amp; Operation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334.03846153846155</v>
          </cell>
          <cell r="K5">
            <v>0</v>
          </cell>
          <cell r="L5">
            <v>0</v>
          </cell>
        </row>
        <row r="6">
          <cell r="B6">
            <v>10097</v>
          </cell>
          <cell r="C6" t="str">
            <v>Mohana G R</v>
          </cell>
          <cell r="D6" t="str">
            <v>Senior Associate - R&amp;D</v>
          </cell>
          <cell r="E6" t="str">
            <v>Production &amp; Operation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209.13942307692307</v>
          </cell>
          <cell r="K6">
            <v>0</v>
          </cell>
          <cell r="L6">
            <v>0</v>
          </cell>
        </row>
        <row r="7">
          <cell r="B7">
            <v>10146</v>
          </cell>
          <cell r="C7" t="str">
            <v>Zaul Haque</v>
          </cell>
          <cell r="D7" t="str">
            <v>Incharge</v>
          </cell>
          <cell r="E7" t="str">
            <v>Production &amp; Operation</v>
          </cell>
          <cell r="F7">
            <v>0</v>
          </cell>
          <cell r="G7">
            <v>8</v>
          </cell>
          <cell r="H7">
            <v>8</v>
          </cell>
          <cell r="I7">
            <v>0</v>
          </cell>
          <cell r="J7">
            <v>192.6875</v>
          </cell>
          <cell r="K7">
            <v>1542</v>
          </cell>
          <cell r="L7">
            <v>0</v>
          </cell>
        </row>
        <row r="8">
          <cell r="B8">
            <v>10216</v>
          </cell>
          <cell r="C8" t="str">
            <v>Ramamurthy G</v>
          </cell>
          <cell r="D8" t="str">
            <v>Senior Associate</v>
          </cell>
          <cell r="E8" t="str">
            <v>Production &amp; Operation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191.73076923076923</v>
          </cell>
          <cell r="K8">
            <v>0</v>
          </cell>
          <cell r="L8">
            <v>0</v>
          </cell>
        </row>
        <row r="9">
          <cell r="B9">
            <v>10217</v>
          </cell>
          <cell r="C9" t="str">
            <v>Nagaraju D R</v>
          </cell>
          <cell r="D9" t="str">
            <v>Senior Incharge</v>
          </cell>
          <cell r="E9" t="str">
            <v>Production &amp; Operation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212.11057692307693</v>
          </cell>
          <cell r="K9">
            <v>0</v>
          </cell>
          <cell r="L9">
            <v>0</v>
          </cell>
        </row>
        <row r="10">
          <cell r="B10">
            <v>10219</v>
          </cell>
          <cell r="C10" t="str">
            <v>Dominic Anthony</v>
          </cell>
          <cell r="D10" t="str">
            <v>Senior Associate</v>
          </cell>
          <cell r="E10" t="str">
            <v>Production &amp; Operation</v>
          </cell>
          <cell r="F10">
            <v>11</v>
          </cell>
          <cell r="G10">
            <v>0</v>
          </cell>
          <cell r="H10">
            <v>11</v>
          </cell>
          <cell r="I10">
            <v>0</v>
          </cell>
          <cell r="J10">
            <v>204.58653846153845</v>
          </cell>
          <cell r="K10">
            <v>2250</v>
          </cell>
          <cell r="L10">
            <v>0</v>
          </cell>
        </row>
        <row r="11">
          <cell r="B11">
            <v>10223</v>
          </cell>
          <cell r="C11" t="str">
            <v>Yarava Sreedhar</v>
          </cell>
          <cell r="D11" t="str">
            <v>Senior Lead</v>
          </cell>
          <cell r="E11" t="str">
            <v>Production &amp; Operation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159.12019230769232</v>
          </cell>
          <cell r="K11">
            <v>0</v>
          </cell>
          <cell r="L11">
            <v>0</v>
          </cell>
        </row>
        <row r="12">
          <cell r="B12">
            <v>10232</v>
          </cell>
          <cell r="C12" t="str">
            <v>Manjunatha Reddy</v>
          </cell>
          <cell r="D12" t="str">
            <v>Senior Quality Checker</v>
          </cell>
          <cell r="E12" t="str">
            <v>Production &amp; Operation</v>
          </cell>
          <cell r="F12">
            <v>26</v>
          </cell>
          <cell r="G12">
            <v>13.5</v>
          </cell>
          <cell r="H12">
            <v>39.5</v>
          </cell>
          <cell r="I12">
            <v>0</v>
          </cell>
          <cell r="J12">
            <v>173.79807692307693</v>
          </cell>
          <cell r="K12">
            <v>6865</v>
          </cell>
          <cell r="L12">
            <v>0</v>
          </cell>
        </row>
        <row r="13">
          <cell r="B13">
            <v>10322</v>
          </cell>
          <cell r="C13" t="str">
            <v>Bhagyamma R</v>
          </cell>
          <cell r="D13" t="str">
            <v>Operator</v>
          </cell>
          <cell r="E13" t="str">
            <v>Production &amp; Operation</v>
          </cell>
          <cell r="F13">
            <v>40</v>
          </cell>
          <cell r="G13">
            <v>23</v>
          </cell>
          <cell r="H13">
            <v>63</v>
          </cell>
          <cell r="I13">
            <v>0</v>
          </cell>
          <cell r="J13">
            <v>197.61538461538461</v>
          </cell>
          <cell r="K13">
            <v>12450</v>
          </cell>
          <cell r="L13">
            <v>0</v>
          </cell>
        </row>
        <row r="14">
          <cell r="B14">
            <v>10403</v>
          </cell>
          <cell r="C14" t="str">
            <v>Raju.B P</v>
          </cell>
          <cell r="D14" t="str">
            <v>Team Lead - Inspection</v>
          </cell>
          <cell r="E14" t="str">
            <v>Production &amp; Operation</v>
          </cell>
          <cell r="F14">
            <v>9</v>
          </cell>
          <cell r="G14">
            <v>0</v>
          </cell>
          <cell r="H14">
            <v>9</v>
          </cell>
          <cell r="I14">
            <v>0</v>
          </cell>
          <cell r="J14">
            <v>119.46153846153847</v>
          </cell>
          <cell r="K14">
            <v>1075</v>
          </cell>
          <cell r="L14">
            <v>0</v>
          </cell>
        </row>
        <row r="15">
          <cell r="B15">
            <v>10414</v>
          </cell>
          <cell r="C15" t="str">
            <v>Channappa B</v>
          </cell>
          <cell r="D15" t="str">
            <v>Senior Operator</v>
          </cell>
          <cell r="E15" t="str">
            <v>Production &amp; Operation</v>
          </cell>
          <cell r="F15">
            <v>74.5</v>
          </cell>
          <cell r="G15">
            <v>16.5</v>
          </cell>
          <cell r="H15">
            <v>91</v>
          </cell>
          <cell r="I15">
            <v>2</v>
          </cell>
          <cell r="J15">
            <v>176.06730769230768</v>
          </cell>
          <cell r="K15">
            <v>16022</v>
          </cell>
          <cell r="L15">
            <v>200</v>
          </cell>
        </row>
        <row r="16">
          <cell r="B16">
            <v>10543</v>
          </cell>
          <cell r="C16" t="str">
            <v>Jessu U</v>
          </cell>
          <cell r="D16" t="str">
            <v>Incharge</v>
          </cell>
          <cell r="E16" t="str">
            <v>Production &amp; Operation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127.17307692307692</v>
          </cell>
          <cell r="K16">
            <v>0</v>
          </cell>
          <cell r="L16">
            <v>0</v>
          </cell>
        </row>
        <row r="17">
          <cell r="B17">
            <v>20271</v>
          </cell>
          <cell r="C17" t="str">
            <v>Mahesh.G</v>
          </cell>
          <cell r="D17" t="str">
            <v>Quality Checker</v>
          </cell>
          <cell r="E17" t="str">
            <v>Production &amp; Operation</v>
          </cell>
          <cell r="F17">
            <v>56</v>
          </cell>
          <cell r="G17">
            <v>39</v>
          </cell>
          <cell r="H17">
            <v>95</v>
          </cell>
          <cell r="I17">
            <v>4</v>
          </cell>
          <cell r="J17">
            <v>176.85576923076923</v>
          </cell>
          <cell r="K17">
            <v>16801</v>
          </cell>
          <cell r="L17">
            <v>400</v>
          </cell>
        </row>
        <row r="18">
          <cell r="B18">
            <v>20497</v>
          </cell>
          <cell r="C18" t="str">
            <v>Abdul Rahim</v>
          </cell>
          <cell r="D18" t="str">
            <v>Associate</v>
          </cell>
          <cell r="E18" t="str">
            <v>Production &amp; Operation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258.75</v>
          </cell>
          <cell r="K18">
            <v>0</v>
          </cell>
          <cell r="L18">
            <v>0</v>
          </cell>
        </row>
        <row r="19">
          <cell r="B19">
            <v>20688</v>
          </cell>
          <cell r="C19" t="str">
            <v>N Durgaprasad</v>
          </cell>
          <cell r="D19" t="str">
            <v>Operator</v>
          </cell>
          <cell r="E19" t="str">
            <v>Production &amp; Operation</v>
          </cell>
          <cell r="F19">
            <v>47</v>
          </cell>
          <cell r="G19">
            <v>0</v>
          </cell>
          <cell r="H19">
            <v>47</v>
          </cell>
          <cell r="I19">
            <v>7</v>
          </cell>
          <cell r="J19">
            <v>176.13461538461539</v>
          </cell>
          <cell r="K19">
            <v>8278</v>
          </cell>
          <cell r="L19">
            <v>700</v>
          </cell>
        </row>
        <row r="20">
          <cell r="B20">
            <v>20693</v>
          </cell>
          <cell r="C20" t="str">
            <v>Mahesha AS</v>
          </cell>
          <cell r="D20" t="str">
            <v>Operator</v>
          </cell>
          <cell r="E20" t="str">
            <v>Production &amp; Operation</v>
          </cell>
          <cell r="F20">
            <v>47.5</v>
          </cell>
          <cell r="G20">
            <v>5</v>
          </cell>
          <cell r="H20">
            <v>52.5</v>
          </cell>
          <cell r="I20">
            <v>15</v>
          </cell>
          <cell r="J20">
            <v>162.70192307692307</v>
          </cell>
          <cell r="K20">
            <v>8542</v>
          </cell>
          <cell r="L20">
            <v>1500</v>
          </cell>
        </row>
        <row r="21">
          <cell r="B21">
            <v>20695</v>
          </cell>
          <cell r="C21" t="str">
            <v>Mahadevaswamy S</v>
          </cell>
          <cell r="D21" t="str">
            <v>Operator</v>
          </cell>
          <cell r="E21" t="str">
            <v>Production &amp; Operation</v>
          </cell>
          <cell r="F21">
            <v>16.5</v>
          </cell>
          <cell r="G21">
            <v>23</v>
          </cell>
          <cell r="H21">
            <v>39.5</v>
          </cell>
          <cell r="I21">
            <v>2</v>
          </cell>
          <cell r="J21">
            <v>162.70192307692307</v>
          </cell>
          <cell r="K21">
            <v>6427</v>
          </cell>
          <cell r="L21">
            <v>200</v>
          </cell>
        </row>
        <row r="22">
          <cell r="B22">
            <v>20704</v>
          </cell>
          <cell r="C22" t="str">
            <v>Chethan MR</v>
          </cell>
          <cell r="D22" t="str">
            <v>Associate</v>
          </cell>
          <cell r="E22" t="str">
            <v>Production &amp; Operation</v>
          </cell>
          <cell r="F22">
            <v>16</v>
          </cell>
          <cell r="G22">
            <v>1</v>
          </cell>
          <cell r="H22">
            <v>17</v>
          </cell>
          <cell r="I22">
            <v>0</v>
          </cell>
          <cell r="J22">
            <v>159.72115384615384</v>
          </cell>
          <cell r="K22">
            <v>2715</v>
          </cell>
          <cell r="L22">
            <v>0</v>
          </cell>
        </row>
        <row r="23">
          <cell r="B23">
            <v>20762</v>
          </cell>
          <cell r="C23" t="str">
            <v>Harish A R</v>
          </cell>
          <cell r="D23" t="str">
            <v>Assistant Manager - Production</v>
          </cell>
          <cell r="E23" t="str">
            <v>Production &amp; Operation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390.625</v>
          </cell>
          <cell r="K23">
            <v>0</v>
          </cell>
          <cell r="L23">
            <v>0</v>
          </cell>
        </row>
        <row r="24">
          <cell r="B24">
            <v>20889</v>
          </cell>
          <cell r="C24" t="str">
            <v>Santhosha O Hubballi</v>
          </cell>
          <cell r="D24" t="str">
            <v>Associate - R&amp;D</v>
          </cell>
          <cell r="E24" t="str">
            <v>Production &amp; Operation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201.92307692307693</v>
          </cell>
          <cell r="K24">
            <v>0</v>
          </cell>
          <cell r="L24">
            <v>0</v>
          </cell>
        </row>
        <row r="25">
          <cell r="B25">
            <v>20933</v>
          </cell>
          <cell r="C25" t="str">
            <v>Taheer Pasha</v>
          </cell>
          <cell r="D25" t="str">
            <v>Associate</v>
          </cell>
          <cell r="E25" t="str">
            <v>Production &amp; Operation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125.21153846153847</v>
          </cell>
          <cell r="K25">
            <v>0</v>
          </cell>
          <cell r="L25">
            <v>0</v>
          </cell>
        </row>
        <row r="26">
          <cell r="B26">
            <v>20934</v>
          </cell>
          <cell r="C26" t="str">
            <v>Madhava Narayanappa</v>
          </cell>
          <cell r="D26" t="str">
            <v>Deputy Manager - MRP</v>
          </cell>
          <cell r="E26" t="str">
            <v>Production &amp; Operation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165.86538461538461</v>
          </cell>
          <cell r="K26">
            <v>0</v>
          </cell>
          <cell r="L26">
            <v>0</v>
          </cell>
        </row>
        <row r="27">
          <cell r="B27">
            <v>20936</v>
          </cell>
          <cell r="C27" t="str">
            <v>Mohammed Ishtiaque</v>
          </cell>
          <cell r="D27" t="str">
            <v>Lead</v>
          </cell>
          <cell r="E27" t="str">
            <v>Production &amp; Operation</v>
          </cell>
          <cell r="F27">
            <v>8.5</v>
          </cell>
          <cell r="G27">
            <v>16.5</v>
          </cell>
          <cell r="H27">
            <v>25</v>
          </cell>
          <cell r="I27">
            <v>0</v>
          </cell>
          <cell r="J27">
            <v>153.84615384615384</v>
          </cell>
          <cell r="K27">
            <v>3846</v>
          </cell>
          <cell r="L27">
            <v>0</v>
          </cell>
        </row>
        <row r="28">
          <cell r="B28">
            <v>20958</v>
          </cell>
          <cell r="C28" t="str">
            <v>Ziaur Rahaman A</v>
          </cell>
          <cell r="D28" t="str">
            <v>Manager - Quality Assurance</v>
          </cell>
          <cell r="E28" t="str">
            <v>Production &amp; Operation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732.62019230769226</v>
          </cell>
          <cell r="K28">
            <v>0</v>
          </cell>
          <cell r="L28">
            <v>0</v>
          </cell>
        </row>
        <row r="29">
          <cell r="B29">
            <v>20963</v>
          </cell>
          <cell r="C29" t="str">
            <v>Sounder Raj Radhakrishnan</v>
          </cell>
          <cell r="D29" t="str">
            <v>Maintenance Technician</v>
          </cell>
          <cell r="E29" t="str">
            <v>Production &amp; Operation</v>
          </cell>
          <cell r="F29">
            <v>5.5</v>
          </cell>
          <cell r="G29">
            <v>1.5</v>
          </cell>
          <cell r="H29">
            <v>7</v>
          </cell>
          <cell r="I29">
            <v>0</v>
          </cell>
          <cell r="J29">
            <v>156.25</v>
          </cell>
          <cell r="K29">
            <v>1094</v>
          </cell>
          <cell r="L29">
            <v>0</v>
          </cell>
        </row>
        <row r="30">
          <cell r="B30">
            <v>20990</v>
          </cell>
          <cell r="C30" t="str">
            <v>Shivaraj Patil G C</v>
          </cell>
          <cell r="D30" t="str">
            <v>Associate - Procurement</v>
          </cell>
          <cell r="E30" t="str">
            <v>Production &amp; Operation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175.85576923076923</v>
          </cell>
          <cell r="K30">
            <v>0</v>
          </cell>
          <cell r="L30">
            <v>0</v>
          </cell>
        </row>
        <row r="31">
          <cell r="B31">
            <v>21021</v>
          </cell>
          <cell r="C31" t="str">
            <v>Ataulla Shariff</v>
          </cell>
          <cell r="D31" t="str">
            <v>Lead - IMQA</v>
          </cell>
          <cell r="E31" t="str">
            <v>Production &amp; Operation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182.17788461538461</v>
          </cell>
          <cell r="K31">
            <v>0</v>
          </cell>
          <cell r="L31">
            <v>0</v>
          </cell>
        </row>
        <row r="32">
          <cell r="B32">
            <v>21061</v>
          </cell>
          <cell r="C32" t="str">
            <v>Rajalakshmi Bai</v>
          </cell>
          <cell r="D32" t="str">
            <v>Operator</v>
          </cell>
          <cell r="E32" t="str">
            <v>Production &amp; Operation</v>
          </cell>
          <cell r="F32">
            <v>11.5</v>
          </cell>
          <cell r="G32">
            <v>0</v>
          </cell>
          <cell r="H32">
            <v>11.5</v>
          </cell>
          <cell r="I32">
            <v>0</v>
          </cell>
          <cell r="J32">
            <v>159.72115384615384</v>
          </cell>
          <cell r="K32">
            <v>1837</v>
          </cell>
          <cell r="L32">
            <v>0</v>
          </cell>
        </row>
        <row r="33">
          <cell r="B33">
            <v>21062</v>
          </cell>
          <cell r="C33" t="str">
            <v>Prem Kumar</v>
          </cell>
          <cell r="D33" t="str">
            <v>Operator</v>
          </cell>
          <cell r="E33" t="str">
            <v>Production &amp; Operation</v>
          </cell>
          <cell r="F33">
            <v>10</v>
          </cell>
          <cell r="G33">
            <v>0</v>
          </cell>
          <cell r="H33">
            <v>10</v>
          </cell>
          <cell r="I33">
            <v>0</v>
          </cell>
          <cell r="J33">
            <v>182.08653846153845</v>
          </cell>
          <cell r="K33">
            <v>1821</v>
          </cell>
          <cell r="L33">
            <v>0</v>
          </cell>
        </row>
        <row r="34">
          <cell r="B34">
            <v>21070</v>
          </cell>
          <cell r="C34" t="str">
            <v>Geethanjali N C</v>
          </cell>
          <cell r="D34" t="str">
            <v>Operator</v>
          </cell>
          <cell r="E34" t="str">
            <v>Production &amp; Operation</v>
          </cell>
          <cell r="F34">
            <v>25.5</v>
          </cell>
          <cell r="G34">
            <v>18.5</v>
          </cell>
          <cell r="H34">
            <v>44</v>
          </cell>
          <cell r="I34">
            <v>0</v>
          </cell>
          <cell r="J34">
            <v>162.70192307692307</v>
          </cell>
          <cell r="K34">
            <v>7159</v>
          </cell>
          <cell r="L34">
            <v>0</v>
          </cell>
        </row>
        <row r="35">
          <cell r="B35">
            <v>21071</v>
          </cell>
          <cell r="C35" t="str">
            <v>Harish N R</v>
          </cell>
          <cell r="D35" t="str">
            <v>Operator</v>
          </cell>
          <cell r="E35" t="str">
            <v>Production &amp; Operation</v>
          </cell>
          <cell r="F35">
            <v>37.5</v>
          </cell>
          <cell r="G35">
            <v>0</v>
          </cell>
          <cell r="H35">
            <v>37.5</v>
          </cell>
          <cell r="I35">
            <v>14</v>
          </cell>
          <cell r="J35">
            <v>186.59615384615384</v>
          </cell>
          <cell r="K35">
            <v>6997</v>
          </cell>
          <cell r="L35">
            <v>1400</v>
          </cell>
        </row>
        <row r="36">
          <cell r="B36">
            <v>21072</v>
          </cell>
          <cell r="C36" t="str">
            <v>Harish B</v>
          </cell>
          <cell r="D36" t="str">
            <v>Operator</v>
          </cell>
          <cell r="E36" t="str">
            <v>Production &amp; Operation</v>
          </cell>
          <cell r="F36">
            <v>30.5</v>
          </cell>
          <cell r="G36">
            <v>2</v>
          </cell>
          <cell r="H36">
            <v>32.5</v>
          </cell>
          <cell r="I36">
            <v>11</v>
          </cell>
          <cell r="J36">
            <v>192.35576923076923</v>
          </cell>
          <cell r="K36">
            <v>6252</v>
          </cell>
          <cell r="L36">
            <v>1100</v>
          </cell>
        </row>
        <row r="37">
          <cell r="B37">
            <v>21143</v>
          </cell>
          <cell r="C37" t="str">
            <v>Malathi S</v>
          </cell>
          <cell r="D37" t="str">
            <v>Operator</v>
          </cell>
          <cell r="E37" t="str">
            <v>Production &amp; Operation</v>
          </cell>
          <cell r="F37">
            <v>30</v>
          </cell>
          <cell r="G37">
            <v>23</v>
          </cell>
          <cell r="H37">
            <v>53</v>
          </cell>
          <cell r="I37">
            <v>0</v>
          </cell>
          <cell r="J37">
            <v>162.70192307692307</v>
          </cell>
          <cell r="K37">
            <v>8623</v>
          </cell>
          <cell r="L37">
            <v>0</v>
          </cell>
        </row>
        <row r="38">
          <cell r="B38">
            <v>21145</v>
          </cell>
          <cell r="C38" t="str">
            <v>Shashikumar G S</v>
          </cell>
          <cell r="D38" t="str">
            <v>Operator</v>
          </cell>
          <cell r="E38" t="str">
            <v>Production &amp; Operation</v>
          </cell>
          <cell r="F38">
            <v>43</v>
          </cell>
          <cell r="G38">
            <v>32</v>
          </cell>
          <cell r="H38">
            <v>75</v>
          </cell>
          <cell r="I38">
            <v>2</v>
          </cell>
          <cell r="J38">
            <v>162.70192307692307</v>
          </cell>
          <cell r="K38">
            <v>12203</v>
          </cell>
          <cell r="L38">
            <v>200</v>
          </cell>
        </row>
        <row r="39">
          <cell r="B39">
            <v>21152</v>
          </cell>
          <cell r="C39" t="str">
            <v>Hemalatha</v>
          </cell>
          <cell r="D39" t="str">
            <v>Operator</v>
          </cell>
          <cell r="E39" t="str">
            <v>Production &amp; Operation</v>
          </cell>
          <cell r="F39">
            <v>13</v>
          </cell>
          <cell r="G39">
            <v>14.5</v>
          </cell>
          <cell r="H39">
            <v>27.5</v>
          </cell>
          <cell r="I39">
            <v>0</v>
          </cell>
          <cell r="J39">
            <v>162.70192307692307</v>
          </cell>
          <cell r="K39">
            <v>4474</v>
          </cell>
          <cell r="L39">
            <v>0</v>
          </cell>
        </row>
        <row r="40">
          <cell r="B40">
            <v>21285</v>
          </cell>
          <cell r="C40" t="str">
            <v>Govinda S</v>
          </cell>
          <cell r="D40" t="str">
            <v>Operator</v>
          </cell>
          <cell r="E40" t="str">
            <v>Production &amp; Operation</v>
          </cell>
          <cell r="F40">
            <v>0</v>
          </cell>
          <cell r="G40">
            <v>14.5</v>
          </cell>
          <cell r="H40">
            <v>14.5</v>
          </cell>
          <cell r="I40">
            <v>0</v>
          </cell>
          <cell r="J40">
            <v>160.95192307692307</v>
          </cell>
          <cell r="K40">
            <v>2334</v>
          </cell>
          <cell r="L40">
            <v>0</v>
          </cell>
        </row>
        <row r="41">
          <cell r="B41">
            <v>21287</v>
          </cell>
          <cell r="C41" t="str">
            <v>Shekh Samirbhai Abbasbhai</v>
          </cell>
          <cell r="D41" t="str">
            <v>Operator</v>
          </cell>
          <cell r="E41" t="str">
            <v>Production &amp; Operation</v>
          </cell>
          <cell r="F41">
            <v>25.5</v>
          </cell>
          <cell r="G41">
            <v>56.5</v>
          </cell>
          <cell r="H41">
            <v>82</v>
          </cell>
          <cell r="I41">
            <v>5</v>
          </cell>
          <cell r="J41">
            <v>158</v>
          </cell>
          <cell r="K41">
            <v>12956</v>
          </cell>
          <cell r="L41">
            <v>500</v>
          </cell>
        </row>
        <row r="42">
          <cell r="B42">
            <v>21288</v>
          </cell>
          <cell r="C42" t="str">
            <v>Shreedhar V</v>
          </cell>
          <cell r="D42" t="str">
            <v>Operator</v>
          </cell>
          <cell r="E42" t="str">
            <v>Production &amp; Operation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160.95192307692307</v>
          </cell>
          <cell r="K42">
            <v>0</v>
          </cell>
          <cell r="L42">
            <v>0</v>
          </cell>
        </row>
        <row r="43">
          <cell r="B43">
            <v>21297</v>
          </cell>
          <cell r="C43" t="str">
            <v>Mahadevu G</v>
          </cell>
          <cell r="D43" t="str">
            <v>Operator</v>
          </cell>
          <cell r="E43" t="str">
            <v>Production &amp; Operation</v>
          </cell>
          <cell r="F43">
            <v>47</v>
          </cell>
          <cell r="G43">
            <v>15</v>
          </cell>
          <cell r="H43">
            <v>62</v>
          </cell>
          <cell r="I43">
            <v>5</v>
          </cell>
          <cell r="J43">
            <v>151.13461538461539</v>
          </cell>
          <cell r="K43">
            <v>9370</v>
          </cell>
          <cell r="L43">
            <v>500</v>
          </cell>
        </row>
        <row r="44">
          <cell r="B44">
            <v>21298</v>
          </cell>
          <cell r="C44" t="str">
            <v>Syed Malik Basha</v>
          </cell>
          <cell r="D44" t="str">
            <v>Operator</v>
          </cell>
          <cell r="E44" t="str">
            <v>Production &amp; Operation</v>
          </cell>
          <cell r="F44">
            <v>32</v>
          </cell>
          <cell r="G44">
            <v>0</v>
          </cell>
          <cell r="H44">
            <v>32</v>
          </cell>
          <cell r="I44">
            <v>0</v>
          </cell>
          <cell r="J44">
            <v>157.28846153846155</v>
          </cell>
          <cell r="K44">
            <v>5033</v>
          </cell>
          <cell r="L44">
            <v>0</v>
          </cell>
        </row>
        <row r="45">
          <cell r="B45">
            <v>21300</v>
          </cell>
          <cell r="C45" t="str">
            <v>Sachin B B</v>
          </cell>
          <cell r="D45" t="str">
            <v>Operator</v>
          </cell>
          <cell r="E45" t="str">
            <v>Production &amp; Operation</v>
          </cell>
          <cell r="F45">
            <v>48</v>
          </cell>
          <cell r="G45">
            <v>8.5</v>
          </cell>
          <cell r="H45">
            <v>56.5</v>
          </cell>
          <cell r="I45">
            <v>11</v>
          </cell>
          <cell r="J45">
            <v>160.95192307692307</v>
          </cell>
          <cell r="K45">
            <v>9094</v>
          </cell>
          <cell r="L45">
            <v>1100</v>
          </cell>
        </row>
        <row r="46">
          <cell r="B46">
            <v>21301</v>
          </cell>
          <cell r="C46" t="str">
            <v>Naveen S</v>
          </cell>
          <cell r="D46" t="str">
            <v>Operator</v>
          </cell>
          <cell r="E46" t="str">
            <v>Production &amp; Operation</v>
          </cell>
          <cell r="F46">
            <v>61</v>
          </cell>
          <cell r="G46">
            <v>43.5</v>
          </cell>
          <cell r="H46">
            <v>104.5</v>
          </cell>
          <cell r="I46">
            <v>14</v>
          </cell>
          <cell r="J46">
            <v>150.44230769230768</v>
          </cell>
          <cell r="K46">
            <v>15721</v>
          </cell>
          <cell r="L46">
            <v>1400</v>
          </cell>
        </row>
        <row r="47">
          <cell r="B47">
            <v>21305</v>
          </cell>
          <cell r="C47" t="str">
            <v>Madhu H S</v>
          </cell>
          <cell r="D47" t="str">
            <v>Operator</v>
          </cell>
          <cell r="E47" t="str">
            <v>Production &amp; Operation</v>
          </cell>
          <cell r="F47">
            <v>32.5</v>
          </cell>
          <cell r="G47">
            <v>46</v>
          </cell>
          <cell r="H47">
            <v>78.5</v>
          </cell>
          <cell r="I47">
            <v>4</v>
          </cell>
          <cell r="J47">
            <v>160.96153846153845</v>
          </cell>
          <cell r="K47">
            <v>12635</v>
          </cell>
          <cell r="L47">
            <v>400</v>
          </cell>
        </row>
        <row r="48">
          <cell r="B48">
            <v>21306</v>
          </cell>
          <cell r="C48" t="str">
            <v>Mahalingappa E</v>
          </cell>
          <cell r="D48" t="str">
            <v>Operator</v>
          </cell>
          <cell r="E48" t="str">
            <v>Production &amp; Operation</v>
          </cell>
          <cell r="F48">
            <v>48.5</v>
          </cell>
          <cell r="G48">
            <v>37</v>
          </cell>
          <cell r="H48">
            <v>85.5</v>
          </cell>
          <cell r="I48">
            <v>3</v>
          </cell>
          <cell r="J48">
            <v>180.28846153846155</v>
          </cell>
          <cell r="K48">
            <v>15415</v>
          </cell>
          <cell r="L48">
            <v>300</v>
          </cell>
        </row>
        <row r="49">
          <cell r="B49">
            <v>21307</v>
          </cell>
          <cell r="C49" t="str">
            <v>Kishor H R</v>
          </cell>
          <cell r="D49" t="str">
            <v>Operator</v>
          </cell>
          <cell r="E49" t="str">
            <v>Production &amp; Operation</v>
          </cell>
          <cell r="F49">
            <v>18.5</v>
          </cell>
          <cell r="G49">
            <v>28.5</v>
          </cell>
          <cell r="H49">
            <v>47</v>
          </cell>
          <cell r="I49">
            <v>4</v>
          </cell>
          <cell r="J49">
            <v>157.28846153846155</v>
          </cell>
          <cell r="K49">
            <v>7393</v>
          </cell>
          <cell r="L49">
            <v>400</v>
          </cell>
        </row>
        <row r="50">
          <cell r="B50">
            <v>21308</v>
          </cell>
          <cell r="C50" t="str">
            <v>Sanjay Dath</v>
          </cell>
          <cell r="D50" t="str">
            <v>Operator</v>
          </cell>
          <cell r="E50" t="str">
            <v>Production &amp; Operation</v>
          </cell>
          <cell r="F50">
            <v>10.5</v>
          </cell>
          <cell r="G50">
            <v>7</v>
          </cell>
          <cell r="H50">
            <v>17.5</v>
          </cell>
          <cell r="I50">
            <v>7</v>
          </cell>
          <cell r="J50">
            <v>150.44230769230768</v>
          </cell>
          <cell r="K50">
            <v>2633</v>
          </cell>
          <cell r="L50">
            <v>700</v>
          </cell>
        </row>
        <row r="51">
          <cell r="B51">
            <v>21314</v>
          </cell>
          <cell r="C51" t="str">
            <v>Kiran M</v>
          </cell>
          <cell r="D51" t="str">
            <v>Operator</v>
          </cell>
          <cell r="E51" t="str">
            <v>Production &amp; Operation</v>
          </cell>
          <cell r="F51">
            <v>9.5</v>
          </cell>
          <cell r="G51">
            <v>23.5</v>
          </cell>
          <cell r="H51">
            <v>33</v>
          </cell>
          <cell r="I51">
            <v>4</v>
          </cell>
          <cell r="J51">
            <v>159.48076923076923</v>
          </cell>
          <cell r="K51">
            <v>5263</v>
          </cell>
          <cell r="L51">
            <v>400</v>
          </cell>
        </row>
        <row r="52">
          <cell r="B52">
            <v>21317</v>
          </cell>
          <cell r="C52" t="str">
            <v>S Velayutham</v>
          </cell>
          <cell r="D52" t="str">
            <v>Operator</v>
          </cell>
          <cell r="E52" t="str">
            <v>Production &amp; Operation</v>
          </cell>
          <cell r="F52">
            <v>62.5</v>
          </cell>
          <cell r="G52">
            <v>15.5</v>
          </cell>
          <cell r="H52">
            <v>78</v>
          </cell>
          <cell r="I52">
            <v>0</v>
          </cell>
          <cell r="J52">
            <v>157.28846153846155</v>
          </cell>
          <cell r="K52">
            <v>12269</v>
          </cell>
          <cell r="L52">
            <v>0</v>
          </cell>
        </row>
        <row r="53">
          <cell r="B53">
            <v>21325</v>
          </cell>
          <cell r="C53" t="str">
            <v>Naveen M</v>
          </cell>
          <cell r="D53" t="str">
            <v>Operator</v>
          </cell>
          <cell r="E53" t="str">
            <v>Production &amp; Operation</v>
          </cell>
          <cell r="F53">
            <v>41</v>
          </cell>
          <cell r="G53">
            <v>57</v>
          </cell>
          <cell r="H53">
            <v>98</v>
          </cell>
          <cell r="I53">
            <v>3</v>
          </cell>
          <cell r="J53">
            <v>160.96153846153845</v>
          </cell>
          <cell r="K53">
            <v>15774</v>
          </cell>
          <cell r="L53">
            <v>300</v>
          </cell>
        </row>
        <row r="54">
          <cell r="B54">
            <v>21328</v>
          </cell>
          <cell r="C54" t="str">
            <v>Sandeep K R</v>
          </cell>
          <cell r="D54" t="str">
            <v>Operator</v>
          </cell>
          <cell r="E54" t="str">
            <v>Production &amp; Operation</v>
          </cell>
          <cell r="F54">
            <v>58</v>
          </cell>
          <cell r="G54">
            <v>2.5</v>
          </cell>
          <cell r="H54">
            <v>60.5</v>
          </cell>
          <cell r="I54">
            <v>0</v>
          </cell>
          <cell r="J54">
            <v>157.28846153846155</v>
          </cell>
          <cell r="K54">
            <v>9516</v>
          </cell>
          <cell r="L54">
            <v>0</v>
          </cell>
        </row>
        <row r="55">
          <cell r="B55">
            <v>21330</v>
          </cell>
          <cell r="C55" t="str">
            <v>Batta Sireesha</v>
          </cell>
          <cell r="D55" t="str">
            <v>Operator</v>
          </cell>
          <cell r="E55" t="str">
            <v>Production &amp; Operation</v>
          </cell>
          <cell r="F55">
            <v>27.5</v>
          </cell>
          <cell r="G55">
            <v>1</v>
          </cell>
          <cell r="H55">
            <v>28.5</v>
          </cell>
          <cell r="I55">
            <v>0</v>
          </cell>
          <cell r="J55">
            <v>161.38461538461539</v>
          </cell>
          <cell r="K55">
            <v>4599</v>
          </cell>
          <cell r="L55">
            <v>0</v>
          </cell>
        </row>
        <row r="56">
          <cell r="B56">
            <v>21331</v>
          </cell>
          <cell r="C56" t="str">
            <v>Barikara Santhosh</v>
          </cell>
          <cell r="D56" t="str">
            <v>Operator</v>
          </cell>
          <cell r="E56" t="str">
            <v>Production &amp; Operation</v>
          </cell>
          <cell r="F56">
            <v>31.5</v>
          </cell>
          <cell r="G56">
            <v>6</v>
          </cell>
          <cell r="H56">
            <v>37.5</v>
          </cell>
          <cell r="I56">
            <v>1</v>
          </cell>
          <cell r="J56">
            <v>157.28846153846155</v>
          </cell>
          <cell r="K56">
            <v>5898</v>
          </cell>
          <cell r="L56">
            <v>100</v>
          </cell>
        </row>
        <row r="57">
          <cell r="B57">
            <v>21378</v>
          </cell>
          <cell r="C57" t="str">
            <v>Manjunatha R N</v>
          </cell>
          <cell r="D57" t="str">
            <v>Operator</v>
          </cell>
          <cell r="E57" t="str">
            <v>Production &amp; Operation</v>
          </cell>
          <cell r="F57">
            <v>4</v>
          </cell>
          <cell r="G57">
            <v>8.5</v>
          </cell>
          <cell r="H57">
            <v>12.5</v>
          </cell>
          <cell r="I57">
            <v>12</v>
          </cell>
          <cell r="J57">
            <v>157.28846153846155</v>
          </cell>
          <cell r="K57">
            <v>1966</v>
          </cell>
          <cell r="L57">
            <v>1200</v>
          </cell>
        </row>
        <row r="58">
          <cell r="B58">
            <v>21382</v>
          </cell>
          <cell r="C58" t="str">
            <v>K Mahadeva</v>
          </cell>
          <cell r="D58" t="str">
            <v>Operator</v>
          </cell>
          <cell r="E58" t="str">
            <v>Production &amp; Operation</v>
          </cell>
          <cell r="F58">
            <v>37</v>
          </cell>
          <cell r="G58">
            <v>27</v>
          </cell>
          <cell r="H58">
            <v>64</v>
          </cell>
          <cell r="I58">
            <v>11</v>
          </cell>
          <cell r="J58">
            <v>157.28846153846155</v>
          </cell>
          <cell r="K58">
            <v>10066</v>
          </cell>
          <cell r="L58">
            <v>1100</v>
          </cell>
        </row>
        <row r="59">
          <cell r="B59">
            <v>21404</v>
          </cell>
          <cell r="C59" t="str">
            <v>J Babu</v>
          </cell>
          <cell r="D59" t="str">
            <v>Maintenance Technician</v>
          </cell>
          <cell r="E59" t="str">
            <v>Production &amp; Operation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192.68269230769232</v>
          </cell>
          <cell r="K59">
            <v>0</v>
          </cell>
          <cell r="L59">
            <v>0</v>
          </cell>
        </row>
        <row r="60">
          <cell r="B60">
            <v>21406</v>
          </cell>
          <cell r="C60" t="str">
            <v>T Azharuddin</v>
          </cell>
          <cell r="D60" t="str">
            <v>Associate- IMQA</v>
          </cell>
          <cell r="E60" t="str">
            <v>Production &amp; Operation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251.80769230769232</v>
          </cell>
          <cell r="K60">
            <v>0</v>
          </cell>
          <cell r="L60">
            <v>0</v>
          </cell>
        </row>
        <row r="61">
          <cell r="B61">
            <v>21423</v>
          </cell>
          <cell r="C61" t="str">
            <v>Sunil S</v>
          </cell>
          <cell r="D61" t="str">
            <v>Operator</v>
          </cell>
          <cell r="E61" t="str">
            <v>Production &amp; Operation</v>
          </cell>
          <cell r="F61">
            <v>32</v>
          </cell>
          <cell r="G61">
            <v>0</v>
          </cell>
          <cell r="H61">
            <v>32</v>
          </cell>
          <cell r="I61">
            <v>1</v>
          </cell>
          <cell r="J61">
            <v>157.28846153846155</v>
          </cell>
          <cell r="K61">
            <v>5033</v>
          </cell>
          <cell r="L61">
            <v>100</v>
          </cell>
        </row>
        <row r="62">
          <cell r="B62">
            <v>21476</v>
          </cell>
          <cell r="C62" t="str">
            <v>M Vasanth Kumar</v>
          </cell>
          <cell r="D62" t="str">
            <v>Operator</v>
          </cell>
          <cell r="E62" t="str">
            <v>Production &amp; Operation</v>
          </cell>
          <cell r="F62">
            <v>56</v>
          </cell>
          <cell r="G62">
            <v>47.5</v>
          </cell>
          <cell r="H62">
            <v>103.5</v>
          </cell>
          <cell r="I62">
            <v>14</v>
          </cell>
          <cell r="J62">
            <v>214.81730769230768</v>
          </cell>
          <cell r="K62">
            <v>22234</v>
          </cell>
          <cell r="L62">
            <v>1400</v>
          </cell>
        </row>
        <row r="63">
          <cell r="B63">
            <v>21607</v>
          </cell>
          <cell r="C63" t="str">
            <v>Sagar Raha</v>
          </cell>
          <cell r="D63" t="str">
            <v>Partner Engagement Executive</v>
          </cell>
          <cell r="E63" t="str">
            <v>Production &amp; Operation</v>
          </cell>
          <cell r="F63">
            <v>16</v>
          </cell>
          <cell r="G63">
            <v>11</v>
          </cell>
          <cell r="H63">
            <v>27</v>
          </cell>
          <cell r="I63">
            <v>0</v>
          </cell>
          <cell r="J63">
            <v>228.92307692307693</v>
          </cell>
          <cell r="K63">
            <v>6181</v>
          </cell>
          <cell r="L63">
            <v>0</v>
          </cell>
        </row>
        <row r="64">
          <cell r="B64">
            <v>21608</v>
          </cell>
          <cell r="C64" t="str">
            <v>Geetha BM</v>
          </cell>
          <cell r="D64" t="str">
            <v>Production Staff</v>
          </cell>
          <cell r="E64" t="str">
            <v>Production &amp; Operation</v>
          </cell>
          <cell r="F64">
            <v>26.5</v>
          </cell>
          <cell r="G64">
            <v>5.5</v>
          </cell>
          <cell r="H64">
            <v>32</v>
          </cell>
          <cell r="I64">
            <v>0</v>
          </cell>
          <cell r="J64">
            <v>141.48076923076923</v>
          </cell>
          <cell r="K64">
            <v>4527</v>
          </cell>
          <cell r="L64">
            <v>0</v>
          </cell>
        </row>
        <row r="65">
          <cell r="B65">
            <v>21610</v>
          </cell>
          <cell r="C65" t="str">
            <v>Vara Prasad</v>
          </cell>
          <cell r="D65" t="str">
            <v>Operator</v>
          </cell>
          <cell r="E65" t="str">
            <v>Production &amp; Operation</v>
          </cell>
          <cell r="F65">
            <v>37</v>
          </cell>
          <cell r="G65">
            <v>17</v>
          </cell>
          <cell r="H65">
            <v>54</v>
          </cell>
          <cell r="I65">
            <v>4</v>
          </cell>
          <cell r="J65">
            <v>129.80769230769232</v>
          </cell>
          <cell r="K65">
            <v>7010</v>
          </cell>
          <cell r="L65">
            <v>400</v>
          </cell>
        </row>
        <row r="66">
          <cell r="B66">
            <v>21612</v>
          </cell>
          <cell r="C66" t="str">
            <v>Santhosh K N</v>
          </cell>
          <cell r="D66" t="str">
            <v>Production Staff</v>
          </cell>
          <cell r="E66" t="str">
            <v>Production &amp; Operation</v>
          </cell>
          <cell r="F66">
            <v>15.5</v>
          </cell>
          <cell r="G66">
            <v>23</v>
          </cell>
          <cell r="H66">
            <v>38.5</v>
          </cell>
          <cell r="I66">
            <v>0</v>
          </cell>
          <cell r="J66">
            <v>129.80769230769232</v>
          </cell>
          <cell r="K66">
            <v>4998</v>
          </cell>
          <cell r="L66">
            <v>0</v>
          </cell>
        </row>
        <row r="67">
          <cell r="B67">
            <v>21613</v>
          </cell>
          <cell r="C67" t="str">
            <v>E Manjunath</v>
          </cell>
          <cell r="D67" t="str">
            <v>Operator</v>
          </cell>
          <cell r="E67" t="str">
            <v>Production &amp; Operation</v>
          </cell>
          <cell r="F67">
            <v>44.5</v>
          </cell>
          <cell r="G67">
            <v>38</v>
          </cell>
          <cell r="H67">
            <v>82.5</v>
          </cell>
          <cell r="I67">
            <v>16</v>
          </cell>
          <cell r="J67">
            <v>129.80769230769232</v>
          </cell>
          <cell r="K67">
            <v>10709</v>
          </cell>
          <cell r="L67">
            <v>1600</v>
          </cell>
        </row>
        <row r="68">
          <cell r="B68">
            <v>21614</v>
          </cell>
          <cell r="C68" t="str">
            <v>C Vinod Kumar</v>
          </cell>
          <cell r="D68" t="str">
            <v>Operator</v>
          </cell>
          <cell r="E68" t="str">
            <v>Production &amp; Operation</v>
          </cell>
          <cell r="F68">
            <v>4.5</v>
          </cell>
          <cell r="G68">
            <v>22</v>
          </cell>
          <cell r="H68">
            <v>26.5</v>
          </cell>
          <cell r="I68">
            <v>19</v>
          </cell>
          <cell r="J68">
            <v>129.80769230769232</v>
          </cell>
          <cell r="K68">
            <v>3440</v>
          </cell>
          <cell r="L68">
            <v>1900</v>
          </cell>
        </row>
        <row r="69">
          <cell r="B69">
            <v>21615</v>
          </cell>
          <cell r="C69" t="str">
            <v>Thippeswamy C</v>
          </cell>
          <cell r="D69" t="str">
            <v>Operator</v>
          </cell>
          <cell r="E69" t="str">
            <v>Production &amp; Operation</v>
          </cell>
          <cell r="F69">
            <v>42.5</v>
          </cell>
          <cell r="G69">
            <v>30</v>
          </cell>
          <cell r="H69">
            <v>72.5</v>
          </cell>
          <cell r="I69">
            <v>13</v>
          </cell>
          <cell r="J69">
            <v>129.80769230769232</v>
          </cell>
          <cell r="K69">
            <v>9411</v>
          </cell>
          <cell r="L69">
            <v>1300</v>
          </cell>
        </row>
        <row r="70">
          <cell r="B70">
            <v>21616</v>
          </cell>
          <cell r="C70" t="str">
            <v>N Rahul</v>
          </cell>
          <cell r="D70" t="str">
            <v>Operator</v>
          </cell>
          <cell r="E70" t="str">
            <v>Production &amp; Operation</v>
          </cell>
          <cell r="F70">
            <v>43.5</v>
          </cell>
          <cell r="G70">
            <v>5.5</v>
          </cell>
          <cell r="H70">
            <v>49</v>
          </cell>
          <cell r="I70">
            <v>1</v>
          </cell>
          <cell r="J70">
            <v>129.80769230769232</v>
          </cell>
          <cell r="K70">
            <v>6361</v>
          </cell>
          <cell r="L70">
            <v>100</v>
          </cell>
        </row>
        <row r="71">
          <cell r="B71">
            <v>21617</v>
          </cell>
          <cell r="C71" t="str">
            <v>Maruthi</v>
          </cell>
          <cell r="D71" t="str">
            <v>Operator</v>
          </cell>
          <cell r="E71" t="str">
            <v>Production &amp; Operation</v>
          </cell>
          <cell r="F71">
            <v>33.5</v>
          </cell>
          <cell r="G71">
            <v>30.5</v>
          </cell>
          <cell r="H71">
            <v>64</v>
          </cell>
          <cell r="I71">
            <v>6</v>
          </cell>
          <cell r="J71">
            <v>129.80769230769232</v>
          </cell>
          <cell r="K71">
            <v>8308</v>
          </cell>
          <cell r="L71">
            <v>600</v>
          </cell>
        </row>
        <row r="72">
          <cell r="B72">
            <v>21637</v>
          </cell>
          <cell r="C72" t="str">
            <v>S Devika</v>
          </cell>
          <cell r="D72" t="str">
            <v>Team Lead</v>
          </cell>
          <cell r="E72" t="str">
            <v>Production &amp; Operation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296.23076923076923</v>
          </cell>
          <cell r="K72">
            <v>0</v>
          </cell>
          <cell r="L72">
            <v>0</v>
          </cell>
        </row>
        <row r="73">
          <cell r="B73">
            <v>21752</v>
          </cell>
          <cell r="C73" t="str">
            <v>H Lokesh</v>
          </cell>
          <cell r="D73" t="str">
            <v>Production Staff</v>
          </cell>
          <cell r="E73" t="str">
            <v>Production &amp; Operation</v>
          </cell>
          <cell r="F73">
            <v>56</v>
          </cell>
          <cell r="G73">
            <v>20.5</v>
          </cell>
          <cell r="H73">
            <v>76.5</v>
          </cell>
          <cell r="I73">
            <v>14</v>
          </cell>
          <cell r="J73">
            <v>162.72115384615384</v>
          </cell>
          <cell r="K73">
            <v>12448</v>
          </cell>
          <cell r="L73">
            <v>1400</v>
          </cell>
        </row>
        <row r="74">
          <cell r="B74">
            <v>21753</v>
          </cell>
          <cell r="C74" t="str">
            <v>Praveen Malagimani</v>
          </cell>
          <cell r="D74" t="str">
            <v>Production Staff</v>
          </cell>
          <cell r="E74" t="str">
            <v>Production &amp; Operation</v>
          </cell>
          <cell r="F74">
            <v>44.5</v>
          </cell>
          <cell r="G74">
            <v>30.5</v>
          </cell>
          <cell r="H74">
            <v>75</v>
          </cell>
          <cell r="I74">
            <v>15</v>
          </cell>
          <cell r="J74">
            <v>161.31730769230768</v>
          </cell>
          <cell r="K74">
            <v>12099</v>
          </cell>
          <cell r="L74">
            <v>1500</v>
          </cell>
        </row>
        <row r="75">
          <cell r="B75">
            <v>21754</v>
          </cell>
          <cell r="C75" t="str">
            <v>Mala Venkatesu</v>
          </cell>
          <cell r="D75" t="str">
            <v>Production Staff</v>
          </cell>
          <cell r="E75" t="str">
            <v>Production &amp; Operation</v>
          </cell>
          <cell r="F75">
            <v>20</v>
          </cell>
          <cell r="G75">
            <v>14</v>
          </cell>
          <cell r="H75">
            <v>34</v>
          </cell>
          <cell r="I75">
            <v>3</v>
          </cell>
          <cell r="J75">
            <v>162.72115384615384</v>
          </cell>
          <cell r="K75">
            <v>5533</v>
          </cell>
          <cell r="L75">
            <v>300</v>
          </cell>
        </row>
        <row r="76">
          <cell r="B76">
            <v>21755</v>
          </cell>
          <cell r="C76" t="str">
            <v>Ramesha T N</v>
          </cell>
          <cell r="D76" t="str">
            <v>Production Staff</v>
          </cell>
          <cell r="E76" t="str">
            <v>Production &amp; Operation</v>
          </cell>
          <cell r="F76">
            <v>11</v>
          </cell>
          <cell r="G76">
            <v>21</v>
          </cell>
          <cell r="H76">
            <v>32</v>
          </cell>
          <cell r="I76">
            <v>4</v>
          </cell>
          <cell r="J76">
            <v>161.31730769230768</v>
          </cell>
          <cell r="K76">
            <v>5162</v>
          </cell>
          <cell r="L76">
            <v>400</v>
          </cell>
        </row>
        <row r="77">
          <cell r="B77">
            <v>21756</v>
          </cell>
          <cell r="C77" t="str">
            <v>Abishek Mylarappa</v>
          </cell>
          <cell r="D77" t="str">
            <v>Production Staff</v>
          </cell>
          <cell r="E77" t="str">
            <v>Production &amp; Operation</v>
          </cell>
          <cell r="F77">
            <v>57</v>
          </cell>
          <cell r="G77">
            <v>21</v>
          </cell>
          <cell r="H77">
            <v>78</v>
          </cell>
          <cell r="I77">
            <v>0</v>
          </cell>
          <cell r="J77">
            <v>161.31730769230768</v>
          </cell>
          <cell r="K77">
            <v>12583</v>
          </cell>
          <cell r="L77">
            <v>0</v>
          </cell>
        </row>
        <row r="78">
          <cell r="B78">
            <v>21757</v>
          </cell>
          <cell r="C78" t="str">
            <v>K C Ramesh kumar</v>
          </cell>
          <cell r="D78" t="str">
            <v>Production Staff</v>
          </cell>
          <cell r="E78" t="str">
            <v>Production &amp; Operation</v>
          </cell>
          <cell r="F78">
            <v>0</v>
          </cell>
          <cell r="G78">
            <v>8</v>
          </cell>
          <cell r="H78">
            <v>8</v>
          </cell>
          <cell r="I78">
            <v>14</v>
          </cell>
          <cell r="J78">
            <v>161.31730769230768</v>
          </cell>
          <cell r="K78">
            <v>5644</v>
          </cell>
          <cell r="L78">
            <v>1400</v>
          </cell>
        </row>
        <row r="79">
          <cell r="B79">
            <v>21758</v>
          </cell>
          <cell r="C79" t="str">
            <v>N Thippeswamy</v>
          </cell>
          <cell r="D79" t="str">
            <v>Production Staff</v>
          </cell>
          <cell r="E79" t="str">
            <v>Production &amp; Operation</v>
          </cell>
          <cell r="F79">
            <v>0</v>
          </cell>
          <cell r="G79">
            <v>0</v>
          </cell>
          <cell r="H79">
            <v>0</v>
          </cell>
          <cell r="I79">
            <v>13</v>
          </cell>
          <cell r="J79">
            <v>161.31730769230768</v>
          </cell>
          <cell r="K79">
            <v>0</v>
          </cell>
          <cell r="L79">
            <v>1300</v>
          </cell>
        </row>
        <row r="80">
          <cell r="B80">
            <v>21759</v>
          </cell>
          <cell r="C80" t="str">
            <v>Narendra Kumar G A</v>
          </cell>
          <cell r="D80" t="str">
            <v>Production Staff</v>
          </cell>
          <cell r="E80" t="str">
            <v>Production &amp; Operation</v>
          </cell>
          <cell r="F80">
            <v>46.5</v>
          </cell>
          <cell r="G80">
            <v>42.5</v>
          </cell>
          <cell r="H80">
            <v>89</v>
          </cell>
          <cell r="I80">
            <v>12</v>
          </cell>
          <cell r="J80">
            <v>165.52884615384616</v>
          </cell>
          <cell r="K80">
            <v>14732</v>
          </cell>
          <cell r="L80">
            <v>1200</v>
          </cell>
        </row>
        <row r="81">
          <cell r="B81">
            <v>21760</v>
          </cell>
          <cell r="C81" t="str">
            <v>Suryakanta Sahu</v>
          </cell>
          <cell r="D81" t="str">
            <v>Production Staff</v>
          </cell>
          <cell r="E81" t="str">
            <v>Production &amp; Operation</v>
          </cell>
          <cell r="F81">
            <v>2.5</v>
          </cell>
          <cell r="G81">
            <v>17.5</v>
          </cell>
          <cell r="H81">
            <v>20</v>
          </cell>
          <cell r="I81">
            <v>0</v>
          </cell>
          <cell r="J81">
            <v>161.31730769230768</v>
          </cell>
          <cell r="K81">
            <v>3226</v>
          </cell>
          <cell r="L81">
            <v>0</v>
          </cell>
        </row>
        <row r="82">
          <cell r="B82">
            <v>21761</v>
          </cell>
          <cell r="C82" t="str">
            <v>Maruti Venkatesh Vaddar</v>
          </cell>
          <cell r="D82" t="str">
            <v>Production Staff</v>
          </cell>
          <cell r="E82" t="str">
            <v>Production &amp; Operation</v>
          </cell>
          <cell r="F82">
            <v>19</v>
          </cell>
          <cell r="G82">
            <v>23</v>
          </cell>
          <cell r="H82">
            <v>42</v>
          </cell>
          <cell r="I82">
            <v>0</v>
          </cell>
          <cell r="J82">
            <v>161.31730769230768</v>
          </cell>
          <cell r="K82">
            <v>6775</v>
          </cell>
          <cell r="L82">
            <v>0</v>
          </cell>
        </row>
        <row r="83">
          <cell r="B83">
            <v>21762</v>
          </cell>
          <cell r="C83" t="str">
            <v>Arpitha A M</v>
          </cell>
          <cell r="D83" t="str">
            <v>Production Staff</v>
          </cell>
          <cell r="E83" t="str">
            <v>Production &amp; Operation</v>
          </cell>
          <cell r="F83">
            <v>36.5</v>
          </cell>
          <cell r="G83">
            <v>14</v>
          </cell>
          <cell r="H83">
            <v>50.5</v>
          </cell>
          <cell r="I83">
            <v>0</v>
          </cell>
          <cell r="J83">
            <v>161.31730769230768</v>
          </cell>
          <cell r="K83">
            <v>8147</v>
          </cell>
          <cell r="L83">
            <v>0</v>
          </cell>
        </row>
        <row r="84">
          <cell r="B84">
            <v>21764</v>
          </cell>
          <cell r="C84" t="str">
            <v>Chandrashekar E</v>
          </cell>
          <cell r="D84" t="str">
            <v>Production Staff</v>
          </cell>
          <cell r="E84" t="str">
            <v>Production &amp; Operation</v>
          </cell>
          <cell r="F84">
            <v>45.5</v>
          </cell>
          <cell r="G84">
            <v>50.5</v>
          </cell>
          <cell r="H84">
            <v>96</v>
          </cell>
          <cell r="I84">
            <v>6</v>
          </cell>
          <cell r="J84">
            <v>162.72115384615384</v>
          </cell>
          <cell r="K84">
            <v>15621</v>
          </cell>
          <cell r="L84">
            <v>600</v>
          </cell>
        </row>
        <row r="85">
          <cell r="B85">
            <v>21765</v>
          </cell>
          <cell r="C85" t="str">
            <v>Sibaram Behera</v>
          </cell>
          <cell r="D85" t="str">
            <v>Production Staff</v>
          </cell>
          <cell r="E85" t="str">
            <v>Production &amp; Operation</v>
          </cell>
          <cell r="F85">
            <v>4.5</v>
          </cell>
          <cell r="G85">
            <v>20.5</v>
          </cell>
          <cell r="H85">
            <v>25</v>
          </cell>
          <cell r="I85">
            <v>0</v>
          </cell>
          <cell r="J85">
            <v>161.31730769230768</v>
          </cell>
          <cell r="K85">
            <v>4033</v>
          </cell>
          <cell r="L85">
            <v>0</v>
          </cell>
        </row>
        <row r="86">
          <cell r="B86" t="str">
            <v>CHS1552</v>
          </cell>
          <cell r="C86" t="str">
            <v>Manjunatha</v>
          </cell>
          <cell r="D86" t="str">
            <v>Operator</v>
          </cell>
          <cell r="E86" t="str">
            <v>Production &amp; Operation</v>
          </cell>
          <cell r="F86">
            <v>63.5</v>
          </cell>
          <cell r="G86">
            <v>9</v>
          </cell>
          <cell r="H86">
            <v>72.5</v>
          </cell>
          <cell r="I86">
            <v>2</v>
          </cell>
          <cell r="J86">
            <v>154.45192307692307</v>
          </cell>
          <cell r="K86">
            <v>11198</v>
          </cell>
          <cell r="L86">
            <v>200</v>
          </cell>
        </row>
        <row r="87">
          <cell r="B87" t="str">
            <v>CHS1553</v>
          </cell>
          <cell r="C87" t="str">
            <v>Adip Rai</v>
          </cell>
          <cell r="D87" t="str">
            <v>Operator</v>
          </cell>
          <cell r="E87" t="str">
            <v>Production &amp; Operation</v>
          </cell>
          <cell r="F87">
            <v>20</v>
          </cell>
          <cell r="G87">
            <v>0</v>
          </cell>
          <cell r="H87">
            <v>20</v>
          </cell>
          <cell r="I87">
            <v>0</v>
          </cell>
          <cell r="J87">
            <v>149.22115384615384</v>
          </cell>
          <cell r="K87">
            <v>2984</v>
          </cell>
          <cell r="L87">
            <v>0</v>
          </cell>
        </row>
        <row r="88">
          <cell r="B88" t="str">
            <v>CHS1554</v>
          </cell>
          <cell r="C88" t="str">
            <v>Raj Kumar Khulal</v>
          </cell>
          <cell r="D88" t="str">
            <v>Operator</v>
          </cell>
          <cell r="E88" t="str">
            <v>Production &amp; Operation</v>
          </cell>
          <cell r="F88">
            <v>25</v>
          </cell>
          <cell r="G88">
            <v>0</v>
          </cell>
          <cell r="H88">
            <v>25</v>
          </cell>
          <cell r="I88">
            <v>0</v>
          </cell>
          <cell r="J88">
            <v>149.22115384615384</v>
          </cell>
          <cell r="K88">
            <v>3731</v>
          </cell>
          <cell r="L88">
            <v>0</v>
          </cell>
        </row>
        <row r="89">
          <cell r="B89" t="str">
            <v>CHS1557</v>
          </cell>
          <cell r="C89" t="str">
            <v>Sedhruam M</v>
          </cell>
          <cell r="D89" t="str">
            <v>Operator</v>
          </cell>
          <cell r="E89" t="str">
            <v>Production &amp; Operation</v>
          </cell>
          <cell r="F89">
            <v>10.5</v>
          </cell>
          <cell r="G89">
            <v>0</v>
          </cell>
          <cell r="H89">
            <v>10.5</v>
          </cell>
          <cell r="I89">
            <v>6</v>
          </cell>
          <cell r="J89">
            <v>149.19230769230768</v>
          </cell>
          <cell r="K89">
            <v>1567</v>
          </cell>
          <cell r="L89">
            <v>600</v>
          </cell>
        </row>
        <row r="90">
          <cell r="B90" t="str">
            <v>CHS1561</v>
          </cell>
          <cell r="C90" t="str">
            <v>Maheshwari B</v>
          </cell>
          <cell r="D90" t="str">
            <v>Operator</v>
          </cell>
          <cell r="E90" t="str">
            <v>Production &amp; Operation</v>
          </cell>
          <cell r="F90">
            <v>55</v>
          </cell>
          <cell r="G90">
            <v>28</v>
          </cell>
          <cell r="H90">
            <v>83</v>
          </cell>
          <cell r="I90">
            <v>0</v>
          </cell>
          <cell r="J90">
            <v>150.52884615384616</v>
          </cell>
          <cell r="K90">
            <v>12494</v>
          </cell>
          <cell r="L90">
            <v>0</v>
          </cell>
        </row>
        <row r="91">
          <cell r="B91" t="str">
            <v>CHS1568</v>
          </cell>
          <cell r="C91" t="str">
            <v>Ravikumara B</v>
          </cell>
          <cell r="D91" t="str">
            <v>Operator</v>
          </cell>
          <cell r="E91" t="str">
            <v>Production &amp; Operation</v>
          </cell>
          <cell r="F91">
            <v>41</v>
          </cell>
          <cell r="G91">
            <v>38.5</v>
          </cell>
          <cell r="H91">
            <v>79.5</v>
          </cell>
          <cell r="I91">
            <v>14</v>
          </cell>
          <cell r="J91">
            <v>150.52884615384616</v>
          </cell>
          <cell r="K91">
            <v>11967</v>
          </cell>
          <cell r="L91">
            <v>1400</v>
          </cell>
        </row>
        <row r="92">
          <cell r="B92" t="str">
            <v>CHS1574</v>
          </cell>
          <cell r="C92" t="str">
            <v>Mahesh P</v>
          </cell>
          <cell r="D92" t="str">
            <v>Operator</v>
          </cell>
          <cell r="E92" t="str">
            <v>Production &amp; Operation</v>
          </cell>
          <cell r="F92">
            <v>72</v>
          </cell>
          <cell r="G92">
            <v>24</v>
          </cell>
          <cell r="H92">
            <v>96</v>
          </cell>
          <cell r="I92">
            <v>11</v>
          </cell>
          <cell r="J92">
            <v>147.91346153846155</v>
          </cell>
          <cell r="K92">
            <v>14200</v>
          </cell>
          <cell r="L92">
            <v>1100</v>
          </cell>
        </row>
        <row r="93">
          <cell r="B93" t="str">
            <v>CHS1575</v>
          </cell>
          <cell r="C93" t="str">
            <v>Halesh K M</v>
          </cell>
          <cell r="D93" t="str">
            <v>Operator</v>
          </cell>
          <cell r="E93" t="str">
            <v>Production &amp; Operation</v>
          </cell>
          <cell r="F93">
            <v>35</v>
          </cell>
          <cell r="G93">
            <v>31.1</v>
          </cell>
          <cell r="H93">
            <v>66.099999999999994</v>
          </cell>
          <cell r="I93">
            <v>15</v>
          </cell>
          <cell r="J93">
            <v>147.91346153846155</v>
          </cell>
          <cell r="K93">
            <v>9777</v>
          </cell>
          <cell r="L93">
            <v>1500</v>
          </cell>
        </row>
        <row r="94">
          <cell r="B94" t="str">
            <v>CHS1576</v>
          </cell>
          <cell r="C94" t="str">
            <v>Subhash M</v>
          </cell>
          <cell r="D94" t="str">
            <v>Operator</v>
          </cell>
          <cell r="E94" t="str">
            <v>Production &amp; Operation</v>
          </cell>
          <cell r="F94">
            <v>41</v>
          </cell>
          <cell r="G94">
            <v>3</v>
          </cell>
          <cell r="H94">
            <v>44</v>
          </cell>
          <cell r="I94">
            <v>1</v>
          </cell>
          <cell r="J94">
            <v>147.91346153846155</v>
          </cell>
          <cell r="K94">
            <v>6508</v>
          </cell>
          <cell r="L94">
            <v>100</v>
          </cell>
        </row>
        <row r="95">
          <cell r="B95" t="str">
            <v>CHS1584</v>
          </cell>
          <cell r="C95" t="str">
            <v>R Nagaraja</v>
          </cell>
          <cell r="D95" t="str">
            <v>Operator</v>
          </cell>
          <cell r="E95" t="str">
            <v>Production &amp; Operation</v>
          </cell>
          <cell r="F95">
            <v>61.5</v>
          </cell>
          <cell r="G95">
            <v>6.5</v>
          </cell>
          <cell r="H95">
            <v>68</v>
          </cell>
          <cell r="I95">
            <v>4</v>
          </cell>
          <cell r="J95">
            <v>147.91346153846155</v>
          </cell>
          <cell r="K95">
            <v>10058</v>
          </cell>
          <cell r="L95">
            <v>400</v>
          </cell>
        </row>
        <row r="96">
          <cell r="B96" t="str">
            <v>CHS1592</v>
          </cell>
          <cell r="C96" t="str">
            <v>Venkatesh Nagaraj Sutrave</v>
          </cell>
          <cell r="D96" t="str">
            <v>Operator</v>
          </cell>
          <cell r="E96" t="str">
            <v>Production &amp; Operation</v>
          </cell>
          <cell r="F96">
            <v>44</v>
          </cell>
          <cell r="G96">
            <v>67.5</v>
          </cell>
          <cell r="H96">
            <v>111.5</v>
          </cell>
          <cell r="I96">
            <v>14</v>
          </cell>
          <cell r="J96">
            <v>147.91346153846155</v>
          </cell>
          <cell r="K96">
            <v>16492</v>
          </cell>
          <cell r="L96">
            <v>1400</v>
          </cell>
        </row>
        <row r="97">
          <cell r="B97" t="str">
            <v>CHS1593</v>
          </cell>
          <cell r="C97" t="str">
            <v>Nagesha M</v>
          </cell>
          <cell r="D97" t="str">
            <v>Operator</v>
          </cell>
          <cell r="E97" t="str">
            <v>Production &amp; Operation</v>
          </cell>
          <cell r="F97">
            <v>82.5</v>
          </cell>
          <cell r="G97">
            <v>31.5</v>
          </cell>
          <cell r="H97">
            <v>114</v>
          </cell>
          <cell r="I97">
            <v>14</v>
          </cell>
          <cell r="J97">
            <v>147.91346153846155</v>
          </cell>
          <cell r="K97">
            <v>16862</v>
          </cell>
          <cell r="L97">
            <v>1400</v>
          </cell>
        </row>
        <row r="98">
          <cell r="B98" t="str">
            <v>CHS1596</v>
          </cell>
          <cell r="C98" t="str">
            <v>Dhanush V</v>
          </cell>
          <cell r="D98" t="str">
            <v>Operator</v>
          </cell>
          <cell r="E98" t="str">
            <v>Production &amp; Operation</v>
          </cell>
          <cell r="F98">
            <v>21</v>
          </cell>
          <cell r="G98">
            <v>36</v>
          </cell>
          <cell r="H98">
            <v>57</v>
          </cell>
          <cell r="I98">
            <v>19</v>
          </cell>
          <cell r="J98">
            <v>147.91346153846155</v>
          </cell>
          <cell r="K98">
            <v>8431</v>
          </cell>
          <cell r="L98">
            <v>1900</v>
          </cell>
        </row>
        <row r="99">
          <cell r="B99" t="str">
            <v>CHS1600</v>
          </cell>
          <cell r="C99" t="str">
            <v>N Jayarama</v>
          </cell>
          <cell r="D99" t="str">
            <v>Operator</v>
          </cell>
          <cell r="E99" t="str">
            <v>Production &amp; Operation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147.91346153846155</v>
          </cell>
          <cell r="K99">
            <v>0</v>
          </cell>
          <cell r="L99">
            <v>0</v>
          </cell>
        </row>
        <row r="100">
          <cell r="B100" t="str">
            <v>CHS1602</v>
          </cell>
          <cell r="C100" t="str">
            <v>Rukmani Mahanty</v>
          </cell>
          <cell r="D100" t="str">
            <v>Operator</v>
          </cell>
          <cell r="E100" t="str">
            <v>Production &amp; Operation</v>
          </cell>
          <cell r="F100">
            <v>39</v>
          </cell>
          <cell r="G100">
            <v>0</v>
          </cell>
          <cell r="H100">
            <v>39</v>
          </cell>
          <cell r="I100">
            <v>0</v>
          </cell>
          <cell r="J100">
            <v>147.91346153846155</v>
          </cell>
          <cell r="K100">
            <v>5769</v>
          </cell>
          <cell r="L100">
            <v>0</v>
          </cell>
        </row>
        <row r="101">
          <cell r="B101" t="str">
            <v>CHS1603</v>
          </cell>
          <cell r="C101" t="str">
            <v>Kuruba Balaji Kumar</v>
          </cell>
          <cell r="D101" t="str">
            <v>Operator</v>
          </cell>
          <cell r="E101" t="str">
            <v>Production &amp; Operation</v>
          </cell>
          <cell r="F101">
            <v>71</v>
          </cell>
          <cell r="G101">
            <v>15.5</v>
          </cell>
          <cell r="H101">
            <v>86.5</v>
          </cell>
          <cell r="I101">
            <v>5</v>
          </cell>
          <cell r="J101">
            <v>130.89423076923077</v>
          </cell>
          <cell r="K101">
            <v>11322</v>
          </cell>
          <cell r="L101">
            <v>500</v>
          </cell>
        </row>
        <row r="102">
          <cell r="B102" t="str">
            <v>CHS1614</v>
          </cell>
          <cell r="C102" t="str">
            <v>Parimala</v>
          </cell>
          <cell r="D102" t="str">
            <v>Operator</v>
          </cell>
          <cell r="E102" t="str">
            <v>Production &amp; Operation</v>
          </cell>
          <cell r="F102">
            <v>11</v>
          </cell>
          <cell r="G102">
            <v>0</v>
          </cell>
          <cell r="H102">
            <v>11</v>
          </cell>
          <cell r="I102">
            <v>0</v>
          </cell>
          <cell r="J102">
            <v>130.89423076923077</v>
          </cell>
          <cell r="K102">
            <v>1440</v>
          </cell>
          <cell r="L102">
            <v>0</v>
          </cell>
        </row>
        <row r="103">
          <cell r="B103" t="str">
            <v>CHS1615</v>
          </cell>
          <cell r="C103" t="str">
            <v>Kuruba Giriprakash</v>
          </cell>
          <cell r="D103" t="str">
            <v>Operator</v>
          </cell>
          <cell r="E103" t="str">
            <v>Production &amp; Operation</v>
          </cell>
          <cell r="F103">
            <v>33</v>
          </cell>
          <cell r="G103">
            <v>23</v>
          </cell>
          <cell r="H103">
            <v>56</v>
          </cell>
          <cell r="I103">
            <v>5</v>
          </cell>
          <cell r="J103">
            <v>130.89423076923077</v>
          </cell>
          <cell r="K103">
            <v>7330</v>
          </cell>
          <cell r="L103">
            <v>500</v>
          </cell>
        </row>
        <row r="104">
          <cell r="B104" t="str">
            <v>CHS1617</v>
          </cell>
          <cell r="C104" t="str">
            <v>M Manikanta</v>
          </cell>
          <cell r="D104" t="str">
            <v>Operator</v>
          </cell>
          <cell r="E104" t="str">
            <v>Production &amp; Operation</v>
          </cell>
          <cell r="F104">
            <v>38.5</v>
          </cell>
          <cell r="G104">
            <v>34</v>
          </cell>
          <cell r="H104">
            <v>72.5</v>
          </cell>
          <cell r="I104">
            <v>4</v>
          </cell>
          <cell r="J104">
            <v>130.89423076923077</v>
          </cell>
          <cell r="K104">
            <v>9490</v>
          </cell>
          <cell r="L104">
            <v>400</v>
          </cell>
        </row>
        <row r="105">
          <cell r="B105" t="str">
            <v>CHS1625</v>
          </cell>
          <cell r="C105" t="str">
            <v>Geetha G</v>
          </cell>
          <cell r="D105" t="str">
            <v>Operator</v>
          </cell>
          <cell r="E105" t="str">
            <v>Production &amp; Operation</v>
          </cell>
          <cell r="F105">
            <v>40</v>
          </cell>
          <cell r="G105">
            <v>27.5</v>
          </cell>
          <cell r="H105">
            <v>67.5</v>
          </cell>
          <cell r="I105">
            <v>0</v>
          </cell>
          <cell r="J105">
            <v>130.89423076923077</v>
          </cell>
          <cell r="K105">
            <v>8835</v>
          </cell>
          <cell r="L105">
            <v>0</v>
          </cell>
        </row>
        <row r="106">
          <cell r="B106" t="str">
            <v>CHS1628</v>
          </cell>
          <cell r="C106" t="str">
            <v>Satyabrata Ghosh</v>
          </cell>
          <cell r="D106" t="str">
            <v>Operator</v>
          </cell>
          <cell r="E106" t="str">
            <v>Production &amp; Operation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130.89423076923077</v>
          </cell>
          <cell r="K106">
            <v>0</v>
          </cell>
          <cell r="L106">
            <v>0</v>
          </cell>
        </row>
        <row r="107">
          <cell r="B107" t="str">
            <v>CHS1634</v>
          </cell>
          <cell r="C107" t="str">
            <v>T L Pavan kalyana</v>
          </cell>
          <cell r="D107" t="str">
            <v>Operator</v>
          </cell>
          <cell r="E107" t="str">
            <v>Production &amp; Operation</v>
          </cell>
          <cell r="F107">
            <v>6</v>
          </cell>
          <cell r="G107">
            <v>26.5</v>
          </cell>
          <cell r="H107">
            <v>32.5</v>
          </cell>
          <cell r="I107">
            <v>3</v>
          </cell>
          <cell r="J107">
            <v>130.89423076923077</v>
          </cell>
          <cell r="K107">
            <v>4254</v>
          </cell>
          <cell r="L107">
            <v>300</v>
          </cell>
        </row>
        <row r="108">
          <cell r="B108" t="str">
            <v>CHS1635</v>
          </cell>
          <cell r="C108" t="str">
            <v>Manjunath M</v>
          </cell>
          <cell r="D108" t="str">
            <v>Operator</v>
          </cell>
          <cell r="E108" t="str">
            <v>Production &amp; Operation</v>
          </cell>
          <cell r="F108">
            <v>16.5</v>
          </cell>
          <cell r="G108">
            <v>11</v>
          </cell>
          <cell r="H108">
            <v>27.5</v>
          </cell>
          <cell r="I108">
            <v>13</v>
          </cell>
          <cell r="J108">
            <v>130.89423076923077</v>
          </cell>
          <cell r="K108">
            <v>3600</v>
          </cell>
          <cell r="L108">
            <v>1300</v>
          </cell>
        </row>
        <row r="109">
          <cell r="B109" t="str">
            <v>CHS1637</v>
          </cell>
          <cell r="C109" t="str">
            <v>Basamma S H</v>
          </cell>
          <cell r="D109" t="str">
            <v>Production Staff</v>
          </cell>
          <cell r="E109" t="str">
            <v>Production &amp; Operation</v>
          </cell>
          <cell r="F109">
            <v>0</v>
          </cell>
          <cell r="G109">
            <v>8</v>
          </cell>
          <cell r="H109">
            <v>8</v>
          </cell>
          <cell r="I109">
            <v>0</v>
          </cell>
          <cell r="J109">
            <v>130.89423076923077</v>
          </cell>
          <cell r="K109">
            <v>1047</v>
          </cell>
          <cell r="L109">
            <v>0</v>
          </cell>
        </row>
        <row r="110">
          <cell r="B110" t="str">
            <v>CHS1644</v>
          </cell>
          <cell r="C110" t="str">
            <v>Ramanjanamma</v>
          </cell>
          <cell r="D110" t="str">
            <v>Operator</v>
          </cell>
          <cell r="E110" t="str">
            <v>Production &amp; Operation</v>
          </cell>
          <cell r="F110">
            <v>18</v>
          </cell>
          <cell r="G110">
            <v>14</v>
          </cell>
          <cell r="H110">
            <v>32</v>
          </cell>
          <cell r="I110">
            <v>0</v>
          </cell>
          <cell r="J110">
            <v>130.89423076923077</v>
          </cell>
          <cell r="K110">
            <v>4189</v>
          </cell>
          <cell r="L110">
            <v>0</v>
          </cell>
        </row>
        <row r="111">
          <cell r="B111" t="str">
            <v>CHS1645</v>
          </cell>
          <cell r="C111" t="str">
            <v>Gayathri S</v>
          </cell>
          <cell r="D111" t="str">
            <v>Operator</v>
          </cell>
          <cell r="E111" t="str">
            <v>Production &amp; Operation</v>
          </cell>
          <cell r="F111">
            <v>7.5</v>
          </cell>
          <cell r="G111">
            <v>0</v>
          </cell>
          <cell r="H111">
            <v>7.5</v>
          </cell>
          <cell r="I111">
            <v>0</v>
          </cell>
          <cell r="J111">
            <v>130.89423076923077</v>
          </cell>
          <cell r="K111">
            <v>982</v>
          </cell>
          <cell r="L111">
            <v>0</v>
          </cell>
        </row>
        <row r="112">
          <cell r="B112" t="str">
            <v>CHS1649</v>
          </cell>
          <cell r="C112" t="str">
            <v>Santhosha A</v>
          </cell>
          <cell r="D112" t="str">
            <v>Operator</v>
          </cell>
          <cell r="E112" t="str">
            <v>Production &amp; Operation</v>
          </cell>
          <cell r="F112">
            <v>17</v>
          </cell>
          <cell r="G112">
            <v>20.5</v>
          </cell>
          <cell r="H112">
            <v>37.5</v>
          </cell>
          <cell r="I112">
            <v>25</v>
          </cell>
          <cell r="J112">
            <v>130.89423076923077</v>
          </cell>
          <cell r="K112">
            <v>4909</v>
          </cell>
          <cell r="L112">
            <v>2500</v>
          </cell>
        </row>
        <row r="113">
          <cell r="B113" t="str">
            <v>CHS1653</v>
          </cell>
          <cell r="C113" t="str">
            <v>Gayathri C</v>
          </cell>
          <cell r="D113" t="str">
            <v>Operator</v>
          </cell>
          <cell r="E113" t="str">
            <v>Production &amp; Operation</v>
          </cell>
          <cell r="F113">
            <v>31.5</v>
          </cell>
          <cell r="G113">
            <v>2</v>
          </cell>
          <cell r="H113">
            <v>33.5</v>
          </cell>
          <cell r="I113">
            <v>0</v>
          </cell>
          <cell r="J113">
            <v>155.40384615384616</v>
          </cell>
          <cell r="K113">
            <v>5206</v>
          </cell>
          <cell r="L113">
            <v>0</v>
          </cell>
        </row>
        <row r="114">
          <cell r="B114" t="str">
            <v>CHS1654</v>
          </cell>
          <cell r="C114" t="str">
            <v>Kumara k</v>
          </cell>
          <cell r="D114" t="str">
            <v>Operator</v>
          </cell>
          <cell r="E114" t="str">
            <v>Production &amp; Operation</v>
          </cell>
          <cell r="F114">
            <v>72</v>
          </cell>
          <cell r="G114">
            <v>10.5</v>
          </cell>
          <cell r="H114">
            <v>82.5</v>
          </cell>
          <cell r="I114">
            <v>5</v>
          </cell>
          <cell r="J114">
            <v>130.89423076923077</v>
          </cell>
          <cell r="K114">
            <v>10799</v>
          </cell>
          <cell r="L114">
            <v>500</v>
          </cell>
        </row>
        <row r="115">
          <cell r="B115" t="str">
            <v>CHS1655</v>
          </cell>
          <cell r="C115" t="str">
            <v>Jhili Mukhi</v>
          </cell>
          <cell r="D115" t="str">
            <v>Operator</v>
          </cell>
          <cell r="E115" t="str">
            <v>Production &amp; Operation</v>
          </cell>
          <cell r="F115">
            <v>1</v>
          </cell>
          <cell r="G115">
            <v>25</v>
          </cell>
          <cell r="H115">
            <v>26</v>
          </cell>
          <cell r="I115">
            <v>0</v>
          </cell>
          <cell r="J115">
            <v>130.89423076923077</v>
          </cell>
          <cell r="K115">
            <v>3403</v>
          </cell>
          <cell r="L115">
            <v>0</v>
          </cell>
        </row>
        <row r="116">
          <cell r="B116" t="str">
            <v>CHS1657</v>
          </cell>
          <cell r="C116" t="str">
            <v>Savithri C</v>
          </cell>
          <cell r="D116" t="str">
            <v>Operator</v>
          </cell>
          <cell r="E116" t="str">
            <v>Production &amp; Operation</v>
          </cell>
          <cell r="F116">
            <v>67</v>
          </cell>
          <cell r="G116">
            <v>52</v>
          </cell>
          <cell r="H116">
            <v>119</v>
          </cell>
          <cell r="I116">
            <v>0</v>
          </cell>
          <cell r="J116">
            <v>130.89423076923077</v>
          </cell>
          <cell r="K116">
            <v>15576</v>
          </cell>
          <cell r="L116">
            <v>0</v>
          </cell>
        </row>
        <row r="117">
          <cell r="B117" t="str">
            <v>CHS1661</v>
          </cell>
          <cell r="C117" t="str">
            <v>Thippeswamy N</v>
          </cell>
          <cell r="D117" t="str">
            <v>Operator</v>
          </cell>
          <cell r="E117" t="str">
            <v>Production &amp; Operation</v>
          </cell>
          <cell r="F117">
            <v>16.5</v>
          </cell>
          <cell r="G117">
            <v>31.5</v>
          </cell>
          <cell r="H117">
            <v>48</v>
          </cell>
          <cell r="I117">
            <v>18</v>
          </cell>
          <cell r="J117">
            <v>130.89423076923077</v>
          </cell>
          <cell r="K117">
            <v>6283</v>
          </cell>
          <cell r="L117">
            <v>1800</v>
          </cell>
        </row>
        <row r="118">
          <cell r="B118" t="str">
            <v>CHS1662</v>
          </cell>
          <cell r="C118" t="str">
            <v>Kabita raha choudhury</v>
          </cell>
          <cell r="D118" t="str">
            <v>Operator</v>
          </cell>
          <cell r="E118" t="str">
            <v>Production &amp; Operation</v>
          </cell>
          <cell r="F118">
            <v>44</v>
          </cell>
          <cell r="G118">
            <v>17.5</v>
          </cell>
          <cell r="H118">
            <v>61.5</v>
          </cell>
          <cell r="I118">
            <v>0</v>
          </cell>
          <cell r="J118">
            <v>130.89423076923077</v>
          </cell>
          <cell r="K118">
            <v>8050</v>
          </cell>
          <cell r="L118">
            <v>0</v>
          </cell>
        </row>
        <row r="119">
          <cell r="B119" t="str">
            <v>CHS1666</v>
          </cell>
          <cell r="C119" t="str">
            <v>Bandi Ambika</v>
          </cell>
          <cell r="D119" t="str">
            <v>Operator</v>
          </cell>
          <cell r="E119" t="str">
            <v>Production &amp; Operation</v>
          </cell>
          <cell r="F119">
            <v>27</v>
          </cell>
          <cell r="G119">
            <v>15</v>
          </cell>
          <cell r="H119">
            <v>42</v>
          </cell>
          <cell r="I119">
            <v>0</v>
          </cell>
          <cell r="J119">
            <v>130.89423076923077</v>
          </cell>
          <cell r="K119">
            <v>5498</v>
          </cell>
          <cell r="L119">
            <v>0</v>
          </cell>
        </row>
        <row r="120">
          <cell r="B120" t="str">
            <v>CHS1667</v>
          </cell>
          <cell r="C120" t="str">
            <v>S Manoj</v>
          </cell>
          <cell r="D120" t="str">
            <v>Operator</v>
          </cell>
          <cell r="E120" t="str">
            <v>Production &amp; Operation</v>
          </cell>
          <cell r="F120">
            <v>57</v>
          </cell>
          <cell r="G120">
            <v>30.5</v>
          </cell>
          <cell r="H120">
            <v>87.5</v>
          </cell>
          <cell r="I120">
            <v>13</v>
          </cell>
          <cell r="J120">
            <v>130.89423076923077</v>
          </cell>
          <cell r="K120">
            <v>11453</v>
          </cell>
          <cell r="L120">
            <v>1300</v>
          </cell>
        </row>
        <row r="121">
          <cell r="B121" t="str">
            <v>CHS1669</v>
          </cell>
          <cell r="C121" t="str">
            <v>Chinnappa reddy</v>
          </cell>
          <cell r="D121" t="str">
            <v>Operator</v>
          </cell>
          <cell r="E121" t="str">
            <v>production &amp; Operation</v>
          </cell>
          <cell r="F121">
            <v>1</v>
          </cell>
          <cell r="G121">
            <v>0</v>
          </cell>
          <cell r="H121">
            <v>1</v>
          </cell>
          <cell r="I121">
            <v>0</v>
          </cell>
          <cell r="J121">
            <v>173.07692307692307</v>
          </cell>
          <cell r="K121">
            <v>173</v>
          </cell>
          <cell r="L121">
            <v>0</v>
          </cell>
        </row>
        <row r="122">
          <cell r="B122" t="str">
            <v>CHS1670</v>
          </cell>
          <cell r="C122" t="str">
            <v>Sangitha S</v>
          </cell>
          <cell r="D122" t="str">
            <v>Operator</v>
          </cell>
          <cell r="E122" t="str">
            <v>production &amp; Operation</v>
          </cell>
          <cell r="F122">
            <v>12</v>
          </cell>
          <cell r="G122">
            <v>2</v>
          </cell>
          <cell r="H122">
            <v>14</v>
          </cell>
          <cell r="I122">
            <v>0</v>
          </cell>
          <cell r="J122">
            <v>130.89423076923077</v>
          </cell>
          <cell r="K122">
            <v>1833</v>
          </cell>
          <cell r="L122">
            <v>0</v>
          </cell>
        </row>
        <row r="123">
          <cell r="B123" t="str">
            <v>CHS1672</v>
          </cell>
          <cell r="C123" t="str">
            <v>Aparoopa Kalpana S</v>
          </cell>
          <cell r="D123" t="str">
            <v>Operator</v>
          </cell>
          <cell r="E123" t="str">
            <v>production &amp; Operation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140.27884615384616</v>
          </cell>
          <cell r="K123">
            <v>0</v>
          </cell>
          <cell r="L123">
            <v>0</v>
          </cell>
        </row>
        <row r="124">
          <cell r="B124" t="str">
            <v>CHS1673</v>
          </cell>
          <cell r="C124" t="str">
            <v>MD FirdosAlam</v>
          </cell>
          <cell r="D124" t="str">
            <v>Operator</v>
          </cell>
          <cell r="E124" t="str">
            <v>production &amp; Operation</v>
          </cell>
          <cell r="F124">
            <v>27</v>
          </cell>
          <cell r="G124">
            <v>27</v>
          </cell>
          <cell r="H124">
            <v>54</v>
          </cell>
          <cell r="I124">
            <v>0</v>
          </cell>
          <cell r="J124">
            <v>192.50961538461539</v>
          </cell>
          <cell r="K124">
            <v>10396</v>
          </cell>
          <cell r="L124">
            <v>0</v>
          </cell>
        </row>
        <row r="125">
          <cell r="B125" t="str">
            <v>CHS1679</v>
          </cell>
          <cell r="C125" t="str">
            <v>Sangeetha</v>
          </cell>
          <cell r="D125" t="str">
            <v>Operator</v>
          </cell>
          <cell r="E125" t="str">
            <v>production &amp; Operation</v>
          </cell>
          <cell r="F125">
            <v>27</v>
          </cell>
          <cell r="G125">
            <v>27</v>
          </cell>
          <cell r="H125">
            <v>54</v>
          </cell>
          <cell r="I125">
            <v>0</v>
          </cell>
          <cell r="J125">
            <v>130.89423076923077</v>
          </cell>
          <cell r="K125">
            <v>7068</v>
          </cell>
          <cell r="L125">
            <v>0</v>
          </cell>
        </row>
        <row r="126">
          <cell r="B126" t="str">
            <v>CHS1681</v>
          </cell>
          <cell r="C126" t="str">
            <v>Md Irfan</v>
          </cell>
          <cell r="D126" t="str">
            <v>Operator</v>
          </cell>
          <cell r="E126" t="str">
            <v>production &amp; Operation</v>
          </cell>
          <cell r="F126">
            <v>27.5</v>
          </cell>
          <cell r="G126">
            <v>9.5</v>
          </cell>
          <cell r="H126">
            <v>37</v>
          </cell>
          <cell r="I126">
            <v>0</v>
          </cell>
          <cell r="J126">
            <v>192.50961538461539</v>
          </cell>
          <cell r="K126">
            <v>7123</v>
          </cell>
          <cell r="L126">
            <v>0</v>
          </cell>
        </row>
        <row r="127">
          <cell r="B127" t="str">
            <v>CHS1683</v>
          </cell>
          <cell r="C127" t="str">
            <v>N Sudeep</v>
          </cell>
          <cell r="D127" t="str">
            <v>Operator</v>
          </cell>
          <cell r="E127" t="str">
            <v>production &amp; Operation</v>
          </cell>
          <cell r="F127">
            <v>43.5</v>
          </cell>
          <cell r="G127">
            <v>1.5</v>
          </cell>
          <cell r="H127">
            <v>45</v>
          </cell>
          <cell r="I127">
            <v>1</v>
          </cell>
          <cell r="J127">
            <v>130.89423076923077</v>
          </cell>
          <cell r="K127">
            <v>5890</v>
          </cell>
          <cell r="L127">
            <v>100</v>
          </cell>
        </row>
        <row r="128">
          <cell r="B128" t="str">
            <v>CHS1684</v>
          </cell>
          <cell r="C128" t="str">
            <v>Mahim Sk</v>
          </cell>
          <cell r="D128" t="str">
            <v>Operator</v>
          </cell>
          <cell r="E128" t="str">
            <v>production &amp; Operation</v>
          </cell>
          <cell r="F128">
            <v>27.5</v>
          </cell>
          <cell r="G128">
            <v>28.5</v>
          </cell>
          <cell r="H128">
            <v>56</v>
          </cell>
          <cell r="I128">
            <v>0</v>
          </cell>
          <cell r="J128">
            <v>192.50961538461539</v>
          </cell>
          <cell r="K128">
            <v>10781</v>
          </cell>
          <cell r="L128">
            <v>0</v>
          </cell>
        </row>
        <row r="129">
          <cell r="B129" t="str">
            <v>CHS1687</v>
          </cell>
          <cell r="C129" t="str">
            <v>Manjunatha L</v>
          </cell>
          <cell r="D129" t="str">
            <v>Operator</v>
          </cell>
          <cell r="E129" t="str">
            <v>production &amp; Operation</v>
          </cell>
          <cell r="F129">
            <v>38.5</v>
          </cell>
          <cell r="G129">
            <v>5.5</v>
          </cell>
          <cell r="H129">
            <v>44</v>
          </cell>
          <cell r="I129">
            <v>0</v>
          </cell>
          <cell r="J129">
            <v>130.89423076923077</v>
          </cell>
          <cell r="K129">
            <v>5759</v>
          </cell>
          <cell r="L129">
            <v>0</v>
          </cell>
        </row>
        <row r="130">
          <cell r="B130" t="str">
            <v>CHS1688</v>
          </cell>
          <cell r="C130" t="str">
            <v>Sudhanshu Mohanty</v>
          </cell>
          <cell r="D130" t="str">
            <v>Operator</v>
          </cell>
          <cell r="E130" t="str">
            <v>production &amp; Operation</v>
          </cell>
          <cell r="F130">
            <v>18.5</v>
          </cell>
          <cell r="G130">
            <v>0</v>
          </cell>
          <cell r="H130">
            <v>18.5</v>
          </cell>
          <cell r="I130">
            <v>0</v>
          </cell>
          <cell r="J130">
            <v>130.89423076923077</v>
          </cell>
          <cell r="K130">
            <v>2422</v>
          </cell>
          <cell r="L130">
            <v>0</v>
          </cell>
        </row>
        <row r="131">
          <cell r="B131" t="str">
            <v>CHS1689</v>
          </cell>
          <cell r="C131" t="str">
            <v>Prasanna</v>
          </cell>
          <cell r="D131" t="str">
            <v>Operator</v>
          </cell>
          <cell r="E131" t="str">
            <v>production &amp; Operation</v>
          </cell>
          <cell r="F131">
            <v>17.5</v>
          </cell>
          <cell r="G131">
            <v>0</v>
          </cell>
          <cell r="H131">
            <v>17.5</v>
          </cell>
          <cell r="I131">
            <v>0</v>
          </cell>
          <cell r="J131">
            <v>130.89423076923077</v>
          </cell>
          <cell r="K131">
            <v>2291</v>
          </cell>
          <cell r="L131">
            <v>0</v>
          </cell>
        </row>
        <row r="132">
          <cell r="B132" t="str">
            <v>CHS1693</v>
          </cell>
          <cell r="C132" t="str">
            <v>Sarju gurung</v>
          </cell>
          <cell r="D132" t="str">
            <v>Operator</v>
          </cell>
          <cell r="E132" t="str">
            <v>production &amp; Operation</v>
          </cell>
          <cell r="F132">
            <v>22</v>
          </cell>
          <cell r="G132">
            <v>0</v>
          </cell>
          <cell r="H132">
            <v>22</v>
          </cell>
          <cell r="I132">
            <v>0</v>
          </cell>
          <cell r="J132">
            <v>130.89423076923077</v>
          </cell>
          <cell r="K132">
            <v>2880</v>
          </cell>
          <cell r="L132">
            <v>0</v>
          </cell>
        </row>
        <row r="133">
          <cell r="B133" t="str">
            <v>CHS1694</v>
          </cell>
          <cell r="C133" t="str">
            <v>Shruthi M</v>
          </cell>
          <cell r="D133" t="str">
            <v>Operator</v>
          </cell>
          <cell r="E133" t="str">
            <v>production &amp; Operation</v>
          </cell>
          <cell r="F133">
            <v>29.5</v>
          </cell>
          <cell r="G133">
            <v>18</v>
          </cell>
          <cell r="H133">
            <v>47.5</v>
          </cell>
          <cell r="I133">
            <v>0</v>
          </cell>
          <cell r="J133">
            <v>130.89423076923077</v>
          </cell>
          <cell r="K133">
            <v>6217</v>
          </cell>
          <cell r="L133">
            <v>0</v>
          </cell>
        </row>
        <row r="134">
          <cell r="B134" t="str">
            <v>CHS1695</v>
          </cell>
          <cell r="C134" t="str">
            <v>Basavaraj</v>
          </cell>
          <cell r="D134" t="str">
            <v>Operator</v>
          </cell>
          <cell r="E134" t="str">
            <v>production &amp; Operation</v>
          </cell>
          <cell r="F134">
            <v>9</v>
          </cell>
          <cell r="G134">
            <v>0</v>
          </cell>
          <cell r="H134">
            <v>9</v>
          </cell>
          <cell r="I134">
            <v>0</v>
          </cell>
          <cell r="J134">
            <v>130.89423076923077</v>
          </cell>
          <cell r="K134">
            <v>1178</v>
          </cell>
          <cell r="L134">
            <v>0</v>
          </cell>
        </row>
        <row r="135">
          <cell r="B135" t="str">
            <v>CHS1699</v>
          </cell>
          <cell r="C135" t="str">
            <v>Gopal Kumar</v>
          </cell>
          <cell r="D135" t="str">
            <v>Operator</v>
          </cell>
          <cell r="E135" t="str">
            <v>production &amp; Operation</v>
          </cell>
          <cell r="F135">
            <v>4.5</v>
          </cell>
          <cell r="G135">
            <v>21</v>
          </cell>
          <cell r="H135">
            <v>25.5</v>
          </cell>
          <cell r="I135">
            <v>0</v>
          </cell>
          <cell r="J135">
            <v>130.89423076923077</v>
          </cell>
          <cell r="K135">
            <v>3338</v>
          </cell>
          <cell r="L135">
            <v>0</v>
          </cell>
        </row>
        <row r="136">
          <cell r="B136" t="str">
            <v>CHS1703</v>
          </cell>
          <cell r="C136" t="str">
            <v>Shyamlal</v>
          </cell>
          <cell r="D136" t="str">
            <v>Operator</v>
          </cell>
          <cell r="E136" t="str">
            <v>production &amp; Operation</v>
          </cell>
          <cell r="F136">
            <v>27.5</v>
          </cell>
          <cell r="G136">
            <v>1.5</v>
          </cell>
          <cell r="H136">
            <v>29</v>
          </cell>
          <cell r="I136">
            <v>1</v>
          </cell>
          <cell r="J136">
            <v>130.89423076923077</v>
          </cell>
          <cell r="K136">
            <v>3796</v>
          </cell>
          <cell r="L136">
            <v>100</v>
          </cell>
        </row>
        <row r="137">
          <cell r="B137" t="str">
            <v>CHS1706</v>
          </cell>
          <cell r="C137" t="str">
            <v>MD Wasif</v>
          </cell>
          <cell r="D137" t="str">
            <v>Operator</v>
          </cell>
          <cell r="E137" t="str">
            <v>production &amp; Operation</v>
          </cell>
          <cell r="F137">
            <v>57.5</v>
          </cell>
          <cell r="G137">
            <v>41.5</v>
          </cell>
          <cell r="H137">
            <v>99</v>
          </cell>
          <cell r="I137">
            <v>1</v>
          </cell>
          <cell r="J137">
            <v>130.89423076923077</v>
          </cell>
          <cell r="K137">
            <v>12959</v>
          </cell>
          <cell r="L137">
            <v>100</v>
          </cell>
        </row>
        <row r="138">
          <cell r="B138" t="str">
            <v>CHS1707</v>
          </cell>
          <cell r="C138" t="str">
            <v>Ashok A</v>
          </cell>
          <cell r="D138" t="str">
            <v>Operator</v>
          </cell>
          <cell r="E138" t="str">
            <v>production &amp; Operation</v>
          </cell>
          <cell r="F138">
            <v>14.5</v>
          </cell>
          <cell r="G138">
            <v>0</v>
          </cell>
          <cell r="H138">
            <v>14.5</v>
          </cell>
          <cell r="I138">
            <v>7</v>
          </cell>
          <cell r="J138">
            <v>130.89423076923077</v>
          </cell>
          <cell r="K138">
            <v>1898</v>
          </cell>
          <cell r="L138">
            <v>700</v>
          </cell>
        </row>
        <row r="139">
          <cell r="B139" t="str">
            <v>CHS1708</v>
          </cell>
          <cell r="C139" t="str">
            <v>Ajay Surji Banse</v>
          </cell>
          <cell r="D139" t="str">
            <v>Operator</v>
          </cell>
          <cell r="E139" t="str">
            <v>production &amp; Operation</v>
          </cell>
          <cell r="F139">
            <v>27</v>
          </cell>
          <cell r="G139">
            <v>0</v>
          </cell>
          <cell r="H139">
            <v>27</v>
          </cell>
          <cell r="I139">
            <v>0</v>
          </cell>
          <cell r="J139">
            <v>130.89423076923077</v>
          </cell>
          <cell r="K139">
            <v>3534</v>
          </cell>
          <cell r="L139">
            <v>0</v>
          </cell>
        </row>
        <row r="140">
          <cell r="B140" t="str">
            <v>CHS1710</v>
          </cell>
          <cell r="C140" t="str">
            <v>Ayyappa</v>
          </cell>
          <cell r="D140" t="str">
            <v>Operator</v>
          </cell>
          <cell r="E140" t="str">
            <v>production &amp; Operation</v>
          </cell>
          <cell r="F140">
            <v>37</v>
          </cell>
          <cell r="G140">
            <v>27</v>
          </cell>
          <cell r="H140">
            <v>64</v>
          </cell>
          <cell r="I140">
            <v>4</v>
          </cell>
          <cell r="J140">
            <v>0</v>
          </cell>
          <cell r="K140">
            <v>0</v>
          </cell>
          <cell r="L140">
            <v>400</v>
          </cell>
        </row>
        <row r="141">
          <cell r="B141" t="str">
            <v>CHS1716</v>
          </cell>
          <cell r="C141" t="str">
            <v>Rohan C M</v>
          </cell>
          <cell r="D141" t="str">
            <v>Operator</v>
          </cell>
          <cell r="E141" t="str">
            <v>production &amp; Operation</v>
          </cell>
          <cell r="F141">
            <v>19</v>
          </cell>
          <cell r="G141">
            <v>22</v>
          </cell>
          <cell r="H141">
            <v>41</v>
          </cell>
          <cell r="I141">
            <v>4</v>
          </cell>
          <cell r="J141">
            <v>130.89423076923077</v>
          </cell>
          <cell r="K141">
            <v>5367</v>
          </cell>
          <cell r="L141">
            <v>400</v>
          </cell>
        </row>
        <row r="142">
          <cell r="B142" t="str">
            <v>CHS1718</v>
          </cell>
          <cell r="C142" t="str">
            <v>Siddesha S</v>
          </cell>
          <cell r="D142" t="str">
            <v>Operator</v>
          </cell>
          <cell r="E142" t="str">
            <v>production &amp; Operation</v>
          </cell>
          <cell r="F142">
            <v>9</v>
          </cell>
          <cell r="G142">
            <v>0</v>
          </cell>
          <cell r="H142">
            <v>9</v>
          </cell>
          <cell r="I142">
            <v>0</v>
          </cell>
          <cell r="J142">
            <v>130.89423076923077</v>
          </cell>
          <cell r="K142">
            <v>1178</v>
          </cell>
          <cell r="L142">
            <v>0</v>
          </cell>
        </row>
        <row r="143">
          <cell r="B143" t="str">
            <v>CHS1721</v>
          </cell>
          <cell r="C143" t="str">
            <v>Shivasharana K</v>
          </cell>
          <cell r="D143" t="str">
            <v>Operator</v>
          </cell>
          <cell r="E143" t="str">
            <v>production &amp; Operation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130.89423076923077</v>
          </cell>
          <cell r="K143">
            <v>0</v>
          </cell>
          <cell r="L143">
            <v>0</v>
          </cell>
        </row>
        <row r="144">
          <cell r="B144" t="str">
            <v>CHS1724</v>
          </cell>
          <cell r="C144" t="str">
            <v>P Kartheek</v>
          </cell>
          <cell r="D144" t="str">
            <v>Operator</v>
          </cell>
          <cell r="E144" t="str">
            <v>production &amp; Operation</v>
          </cell>
          <cell r="F144">
            <v>31.5</v>
          </cell>
          <cell r="G144">
            <v>33.5</v>
          </cell>
          <cell r="H144">
            <v>65</v>
          </cell>
          <cell r="I144">
            <v>20</v>
          </cell>
          <cell r="J144">
            <v>130.89423076923077</v>
          </cell>
          <cell r="K144">
            <v>8508</v>
          </cell>
          <cell r="L144">
            <v>2000</v>
          </cell>
        </row>
        <row r="145">
          <cell r="B145" t="str">
            <v>CHS1726</v>
          </cell>
          <cell r="C145" t="str">
            <v>Geetha V</v>
          </cell>
          <cell r="D145" t="str">
            <v>Operator</v>
          </cell>
          <cell r="E145" t="str">
            <v>production &amp; Operation</v>
          </cell>
          <cell r="F145">
            <v>16.5</v>
          </cell>
          <cell r="G145">
            <v>22</v>
          </cell>
          <cell r="H145">
            <v>38.5</v>
          </cell>
          <cell r="I145">
            <v>0</v>
          </cell>
          <cell r="J145">
            <v>130.89423076923077</v>
          </cell>
          <cell r="K145">
            <v>5039</v>
          </cell>
          <cell r="L145">
            <v>0</v>
          </cell>
        </row>
        <row r="146">
          <cell r="B146" t="str">
            <v>CHS1727</v>
          </cell>
          <cell r="C146" t="str">
            <v>Aswini M L</v>
          </cell>
          <cell r="D146" t="str">
            <v>Operator</v>
          </cell>
          <cell r="E146" t="str">
            <v>production &amp; Operation</v>
          </cell>
          <cell r="F146">
            <v>20</v>
          </cell>
          <cell r="G146">
            <v>14</v>
          </cell>
          <cell r="H146">
            <v>34</v>
          </cell>
          <cell r="I146">
            <v>0</v>
          </cell>
          <cell r="J146">
            <v>130.89423076923077</v>
          </cell>
          <cell r="K146">
            <v>4450</v>
          </cell>
          <cell r="L146">
            <v>0</v>
          </cell>
        </row>
        <row r="147">
          <cell r="B147" t="str">
            <v>CHS1729</v>
          </cell>
          <cell r="C147" t="str">
            <v>B Somasekhar Reddy</v>
          </cell>
          <cell r="D147" t="str">
            <v>Operator</v>
          </cell>
          <cell r="E147" t="str">
            <v>production &amp; Operation</v>
          </cell>
          <cell r="F147">
            <v>44</v>
          </cell>
          <cell r="G147">
            <v>41.5</v>
          </cell>
          <cell r="H147">
            <v>85.5</v>
          </cell>
          <cell r="I147">
            <v>21</v>
          </cell>
          <cell r="J147">
            <v>130.89423076923077</v>
          </cell>
          <cell r="K147">
            <v>11191</v>
          </cell>
          <cell r="L147">
            <v>2100</v>
          </cell>
        </row>
        <row r="148">
          <cell r="B148" t="str">
            <v>CHS1733</v>
          </cell>
          <cell r="C148" t="str">
            <v>Rajiv Kumar</v>
          </cell>
          <cell r="D148" t="str">
            <v>Operator</v>
          </cell>
          <cell r="E148" t="str">
            <v>production &amp; Operation</v>
          </cell>
          <cell r="F148">
            <v>27.5</v>
          </cell>
          <cell r="G148">
            <v>23.5</v>
          </cell>
          <cell r="H148">
            <v>51</v>
          </cell>
          <cell r="I148">
            <v>0</v>
          </cell>
          <cell r="J148">
            <v>130.89423076923077</v>
          </cell>
          <cell r="K148">
            <v>6676</v>
          </cell>
          <cell r="L148">
            <v>0</v>
          </cell>
        </row>
        <row r="149">
          <cell r="B149" t="str">
            <v>CHS1734</v>
          </cell>
          <cell r="C149" t="str">
            <v>Sitam Gurung</v>
          </cell>
          <cell r="D149" t="str">
            <v>Operator</v>
          </cell>
          <cell r="E149" t="str">
            <v>production &amp; Operation</v>
          </cell>
          <cell r="F149">
            <v>1</v>
          </cell>
          <cell r="G149">
            <v>9.5</v>
          </cell>
          <cell r="H149">
            <v>10.5</v>
          </cell>
          <cell r="I149">
            <v>0</v>
          </cell>
          <cell r="J149">
            <v>130.89423076923077</v>
          </cell>
          <cell r="K149">
            <v>1374</v>
          </cell>
          <cell r="L149">
            <v>0</v>
          </cell>
        </row>
        <row r="150">
          <cell r="B150" t="str">
            <v>CHS1737</v>
          </cell>
          <cell r="C150" t="str">
            <v>Hanamatha</v>
          </cell>
          <cell r="D150" t="str">
            <v>Operator</v>
          </cell>
          <cell r="E150" t="str">
            <v>production &amp; Operation</v>
          </cell>
          <cell r="F150">
            <v>28</v>
          </cell>
          <cell r="G150">
            <v>3</v>
          </cell>
          <cell r="H150">
            <v>31</v>
          </cell>
          <cell r="I150">
            <v>1</v>
          </cell>
          <cell r="J150">
            <v>130.89423076923077</v>
          </cell>
          <cell r="K150">
            <v>4058</v>
          </cell>
          <cell r="L150">
            <v>100</v>
          </cell>
        </row>
        <row r="151">
          <cell r="B151" t="str">
            <v>CHS1738</v>
          </cell>
          <cell r="C151" t="str">
            <v>Shantha Thanthi</v>
          </cell>
          <cell r="D151" t="str">
            <v>Operator</v>
          </cell>
          <cell r="E151" t="str">
            <v>production &amp; Operation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130.89423076923077</v>
          </cell>
          <cell r="K151">
            <v>0</v>
          </cell>
          <cell r="L151">
            <v>0</v>
          </cell>
        </row>
        <row r="152">
          <cell r="B152" t="str">
            <v>CHS1739</v>
          </cell>
          <cell r="C152" t="str">
            <v>MD Abid</v>
          </cell>
          <cell r="D152" t="str">
            <v>Operator</v>
          </cell>
          <cell r="E152" t="str">
            <v>production &amp; Operation</v>
          </cell>
          <cell r="F152">
            <v>27</v>
          </cell>
          <cell r="G152">
            <v>28</v>
          </cell>
          <cell r="H152">
            <v>55</v>
          </cell>
          <cell r="I152">
            <v>0</v>
          </cell>
          <cell r="J152">
            <v>196.25961538461539</v>
          </cell>
          <cell r="K152">
            <v>10794</v>
          </cell>
          <cell r="L152">
            <v>0</v>
          </cell>
        </row>
        <row r="153">
          <cell r="B153" t="str">
            <v>CHS1740</v>
          </cell>
          <cell r="C153" t="str">
            <v>Sunil A</v>
          </cell>
          <cell r="D153" t="str">
            <v>Operator</v>
          </cell>
          <cell r="E153" t="str">
            <v>production &amp; Operation</v>
          </cell>
          <cell r="F153">
            <v>0</v>
          </cell>
          <cell r="G153">
            <v>4</v>
          </cell>
          <cell r="H153">
            <v>4</v>
          </cell>
          <cell r="I153">
            <v>0</v>
          </cell>
          <cell r="J153">
            <v>130.89423076923077</v>
          </cell>
          <cell r="K153">
            <v>524</v>
          </cell>
          <cell r="L153">
            <v>0</v>
          </cell>
        </row>
        <row r="154">
          <cell r="B154" t="str">
            <v>CHS1741</v>
          </cell>
          <cell r="C154" t="str">
            <v>Muthuraj N</v>
          </cell>
          <cell r="D154" t="str">
            <v>Operator</v>
          </cell>
          <cell r="E154" t="str">
            <v>production &amp; Operation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144.23076923076923</v>
          </cell>
          <cell r="K154">
            <v>0</v>
          </cell>
          <cell r="L154">
            <v>0</v>
          </cell>
        </row>
        <row r="155">
          <cell r="B155" t="str">
            <v>CHS1742</v>
          </cell>
          <cell r="C155" t="str">
            <v>Satendra Singh</v>
          </cell>
          <cell r="D155" t="str">
            <v>Operator</v>
          </cell>
          <cell r="E155" t="str">
            <v>production &amp; Operation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151.32692307692307</v>
          </cell>
          <cell r="K155">
            <v>0</v>
          </cell>
          <cell r="L155">
            <v>0</v>
          </cell>
        </row>
        <row r="156">
          <cell r="B156" t="str">
            <v>CHS1743</v>
          </cell>
          <cell r="C156" t="str">
            <v>Sangram Kumar Jena</v>
          </cell>
          <cell r="D156" t="str">
            <v>Operator</v>
          </cell>
          <cell r="E156" t="str">
            <v>production &amp; Operation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151.32692307692307</v>
          </cell>
          <cell r="K156">
            <v>0</v>
          </cell>
          <cell r="L156">
            <v>0</v>
          </cell>
        </row>
        <row r="157">
          <cell r="B157" t="str">
            <v>CHS1744</v>
          </cell>
          <cell r="C157" t="str">
            <v>Kundan Kumar</v>
          </cell>
          <cell r="D157" t="str">
            <v>Operator</v>
          </cell>
          <cell r="E157" t="str">
            <v>production &amp; Operation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151.32692307692307</v>
          </cell>
          <cell r="K157">
            <v>0</v>
          </cell>
          <cell r="L157">
            <v>0</v>
          </cell>
        </row>
        <row r="158">
          <cell r="B158" t="str">
            <v>CHS1745</v>
          </cell>
          <cell r="C158" t="str">
            <v>Suryadevara Sree Baba</v>
          </cell>
          <cell r="D158" t="str">
            <v>Operator</v>
          </cell>
          <cell r="E158" t="str">
            <v>production &amp; Operation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151.32692307692307</v>
          </cell>
          <cell r="K158">
            <v>0</v>
          </cell>
          <cell r="L158">
            <v>0</v>
          </cell>
        </row>
        <row r="159">
          <cell r="B159" t="str">
            <v>UIC1001</v>
          </cell>
          <cell r="C159" t="str">
            <v>Vsima Ahamad</v>
          </cell>
          <cell r="D159" t="str">
            <v>Production Staff</v>
          </cell>
          <cell r="E159" t="str">
            <v>Production &amp; Operation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151.32692307692307</v>
          </cell>
          <cell r="K159">
            <v>0</v>
          </cell>
          <cell r="L159">
            <v>0</v>
          </cell>
        </row>
        <row r="160">
          <cell r="B160" t="str">
            <v>UIC1002</v>
          </cell>
          <cell r="C160" t="str">
            <v>Shasanka Sekher Mahapatra</v>
          </cell>
          <cell r="D160" t="str">
            <v>Production Staff</v>
          </cell>
          <cell r="E160" t="str">
            <v>Production &amp; Operation</v>
          </cell>
          <cell r="F160">
            <v>22.5</v>
          </cell>
          <cell r="G160">
            <v>26.5</v>
          </cell>
          <cell r="H160">
            <v>49</v>
          </cell>
          <cell r="I160">
            <v>0</v>
          </cell>
          <cell r="J160">
            <v>151.32692307692307</v>
          </cell>
          <cell r="K160">
            <v>7415</v>
          </cell>
          <cell r="L160">
            <v>0</v>
          </cell>
        </row>
        <row r="161">
          <cell r="B161" t="str">
            <v>UIC1003</v>
          </cell>
          <cell r="C161" t="str">
            <v>Kavya K N</v>
          </cell>
          <cell r="D161" t="str">
            <v>Production Staff</v>
          </cell>
          <cell r="E161" t="str">
            <v>Production &amp; Operation</v>
          </cell>
          <cell r="F161">
            <v>0</v>
          </cell>
          <cell r="G161">
            <v>7</v>
          </cell>
          <cell r="H161">
            <v>7</v>
          </cell>
          <cell r="I161">
            <v>0</v>
          </cell>
          <cell r="J161">
            <v>151.32692307692307</v>
          </cell>
          <cell r="K161">
            <v>1059</v>
          </cell>
          <cell r="L161">
            <v>0</v>
          </cell>
        </row>
        <row r="162">
          <cell r="B162" t="str">
            <v>UIC1004</v>
          </cell>
          <cell r="C162" t="str">
            <v>Priyadarshi Jyoti Prasad</v>
          </cell>
          <cell r="D162" t="str">
            <v>Production Staff</v>
          </cell>
          <cell r="E162" t="str">
            <v>Production &amp; Operation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151.32692307692307</v>
          </cell>
          <cell r="K162">
            <v>0</v>
          </cell>
          <cell r="L162">
            <v>0</v>
          </cell>
        </row>
        <row r="163">
          <cell r="B163" t="str">
            <v>INT17083</v>
          </cell>
          <cell r="C163" t="str">
            <v>Shiva Shankar P</v>
          </cell>
          <cell r="D163" t="str">
            <v>Trainee</v>
          </cell>
          <cell r="E163" t="str">
            <v>Production &amp; Operation</v>
          </cell>
          <cell r="F163">
            <v>7.5</v>
          </cell>
          <cell r="G163">
            <v>21</v>
          </cell>
          <cell r="H163">
            <v>28.5</v>
          </cell>
          <cell r="I163">
            <v>14</v>
          </cell>
          <cell r="J163">
            <v>125</v>
          </cell>
          <cell r="K163">
            <v>3563</v>
          </cell>
          <cell r="L163">
            <v>1400</v>
          </cell>
        </row>
        <row r="164">
          <cell r="B164" t="str">
            <v>INT17087</v>
          </cell>
          <cell r="C164" t="str">
            <v>Rupa V</v>
          </cell>
          <cell r="D164" t="str">
            <v>Trainee</v>
          </cell>
          <cell r="E164" t="str">
            <v>Production &amp; Operation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115.38461538461539</v>
          </cell>
          <cell r="K164">
            <v>0</v>
          </cell>
          <cell r="L164">
            <v>0</v>
          </cell>
        </row>
        <row r="165">
          <cell r="F165">
            <v>3755</v>
          </cell>
          <cell r="G165">
            <v>2252.1</v>
          </cell>
          <cell r="H165">
            <v>6007.1</v>
          </cell>
          <cell r="I165">
            <v>561</v>
          </cell>
          <cell r="K165">
            <v>905859</v>
          </cell>
          <cell r="L165">
            <v>56100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04"/>
  <sheetViews>
    <sheetView tabSelected="1" zoomScale="60" zoomScaleNormal="60" workbookViewId="0">
      <pane xSplit="3" ySplit="4" topLeftCell="D70" activePane="bottomRight" state="frozen"/>
      <selection pane="topRight" activeCell="D1" sqref="D1"/>
      <selection pane="bottomLeft" activeCell="A5" sqref="A5"/>
      <selection pane="bottomRight" activeCell="C71" sqref="C71"/>
    </sheetView>
  </sheetViews>
  <sheetFormatPr defaultColWidth="9.140625" defaultRowHeight="41.25" customHeight="1"/>
  <cols>
    <col min="1" max="1" width="8.5703125" style="47" customWidth="1"/>
    <col min="2" max="2" width="15.85546875" style="111" bestFit="1" customWidth="1"/>
    <col min="3" max="3" width="41.7109375" style="111" customWidth="1"/>
    <col min="4" max="4" width="21" style="47" customWidth="1"/>
    <col min="5" max="5" width="30.85546875" style="111" customWidth="1"/>
    <col min="6" max="6" width="24.5703125" style="47" customWidth="1"/>
    <col min="7" max="7" width="41" style="47" customWidth="1"/>
    <col min="8" max="8" width="11.28515625" style="112" customWidth="1"/>
    <col min="9" max="9" width="11" style="47" customWidth="1"/>
    <col min="10" max="10" width="26.85546875" style="47" customWidth="1"/>
    <col min="11" max="11" width="12.7109375" style="47" customWidth="1"/>
    <col min="12" max="12" width="11.85546875" style="47" customWidth="1"/>
    <col min="13" max="13" width="11.5703125" style="47" customWidth="1"/>
    <col min="14" max="14" width="8.140625" style="47" customWidth="1"/>
    <col min="15" max="15" width="11.28515625" style="47" customWidth="1"/>
    <col min="16" max="16" width="9.85546875" style="47" customWidth="1"/>
    <col min="17" max="17" width="28.28515625" style="47" customWidth="1"/>
    <col min="18" max="18" width="8.42578125" style="47" customWidth="1"/>
    <col min="19" max="19" width="10.42578125" style="47" customWidth="1"/>
    <col min="20" max="20" width="15.140625" style="47" customWidth="1"/>
    <col min="21" max="21" width="16.7109375" style="47" customWidth="1"/>
    <col min="22" max="22" width="14.5703125" style="47" customWidth="1"/>
    <col min="23" max="23" width="9.85546875" style="47" customWidth="1"/>
    <col min="24" max="24" width="23" style="47" customWidth="1"/>
    <col min="25" max="25" width="17.85546875" style="47" bestFit="1" customWidth="1"/>
    <col min="26" max="26" width="8.140625" style="47" customWidth="1"/>
    <col min="27" max="27" width="15.7109375" style="47" customWidth="1"/>
    <col min="28" max="28" width="11.28515625" style="47" bestFit="1" customWidth="1"/>
    <col min="29" max="29" width="11.85546875" style="47" customWidth="1"/>
    <col min="30" max="30" width="12.85546875" style="47" hidden="1" customWidth="1"/>
    <col min="31" max="31" width="17.42578125" style="47" customWidth="1"/>
    <col min="32" max="32" width="12.85546875" style="47" customWidth="1"/>
    <col min="33" max="33" width="15.140625" style="47" customWidth="1"/>
    <col min="34" max="34" width="11.28515625" style="47" hidden="1" customWidth="1"/>
    <col min="35" max="35" width="18.28515625" style="47" customWidth="1"/>
    <col min="36" max="36" width="17.140625" style="47" hidden="1" customWidth="1"/>
    <col min="37" max="37" width="12.7109375" style="47" customWidth="1"/>
    <col min="38" max="38" width="17.5703125" style="47" hidden="1" customWidth="1"/>
    <col min="39" max="39" width="12.5703125" style="47" customWidth="1"/>
    <col min="40" max="40" width="9.5703125" style="47" bestFit="1" customWidth="1"/>
    <col min="41" max="41" width="16.140625" style="47" customWidth="1"/>
    <col min="42" max="42" width="17.140625" style="47" customWidth="1"/>
    <col min="43" max="43" width="18.28515625" style="47" customWidth="1"/>
    <col min="44" max="44" width="18.85546875" style="47" customWidth="1"/>
    <col min="45" max="45" width="9.85546875" style="47" bestFit="1" customWidth="1"/>
    <col min="46" max="46" width="24.5703125" style="47" customWidth="1"/>
    <col min="47" max="47" width="2.85546875" style="47" customWidth="1"/>
    <col min="48" max="48" width="18.28515625" style="47" customWidth="1"/>
    <col min="49" max="49" width="16.28515625" style="47" customWidth="1"/>
    <col min="50" max="50" width="18.28515625" style="47" customWidth="1"/>
    <col min="51" max="51" width="26.7109375" style="47" customWidth="1"/>
    <col min="52" max="52" width="18.28515625" style="47" customWidth="1"/>
    <col min="53" max="53" width="10.85546875" style="51" customWidth="1"/>
    <col min="54" max="54" width="15.42578125" style="47" customWidth="1"/>
    <col min="55" max="55" width="15" style="47" customWidth="1"/>
    <col min="56" max="16384" width="9.140625" style="47"/>
  </cols>
  <sheetData>
    <row r="1" spans="1:55" ht="41.25" customHeight="1">
      <c r="A1" s="43" t="s">
        <v>26</v>
      </c>
      <c r="B1" s="44"/>
      <c r="C1" s="44"/>
      <c r="D1" s="43"/>
      <c r="E1" s="43"/>
      <c r="F1" s="43"/>
      <c r="G1" s="43"/>
      <c r="H1" s="45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6"/>
    </row>
    <row r="2" spans="1:55" ht="41.25" customHeight="1">
      <c r="A2" s="44" t="s">
        <v>308</v>
      </c>
      <c r="B2" s="44"/>
      <c r="C2" s="44"/>
      <c r="D2" s="48"/>
      <c r="E2" s="44"/>
      <c r="F2" s="48"/>
      <c r="G2" s="48"/>
      <c r="H2" s="45"/>
      <c r="I2" s="49">
        <v>28</v>
      </c>
      <c r="J2" s="49"/>
      <c r="K2" s="49"/>
      <c r="L2" s="49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</row>
    <row r="3" spans="1:55" s="41" customFormat="1" ht="41.25" customHeight="1">
      <c r="A3" s="143" t="s">
        <v>25</v>
      </c>
      <c r="B3" s="143"/>
      <c r="C3" s="143"/>
      <c r="D3" s="143"/>
      <c r="E3" s="143"/>
      <c r="F3" s="143"/>
      <c r="G3" s="143"/>
      <c r="H3" s="148" t="s">
        <v>24</v>
      </c>
      <c r="I3" s="148"/>
      <c r="J3" s="148"/>
      <c r="K3" s="148"/>
      <c r="L3" s="148"/>
      <c r="M3" s="144" t="s">
        <v>0</v>
      </c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37"/>
      <c r="Y3" s="145" t="s">
        <v>1</v>
      </c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38"/>
      <c r="AK3" s="146" t="s">
        <v>2</v>
      </c>
      <c r="AL3" s="146"/>
      <c r="AM3" s="146"/>
      <c r="AN3" s="146"/>
      <c r="AO3" s="146"/>
      <c r="AP3" s="139"/>
      <c r="AQ3" s="52"/>
      <c r="AR3" s="142" t="s">
        <v>4</v>
      </c>
      <c r="AS3" s="142"/>
      <c r="AT3" s="142"/>
      <c r="AU3" s="147"/>
      <c r="AV3" s="147" t="s">
        <v>5</v>
      </c>
      <c r="AW3" s="142" t="s">
        <v>31</v>
      </c>
      <c r="AX3" s="142"/>
      <c r="AY3" s="142" t="s">
        <v>6</v>
      </c>
      <c r="AZ3" s="142"/>
      <c r="BA3" s="53"/>
      <c r="BB3" s="134"/>
      <c r="BC3" s="140" t="s">
        <v>284</v>
      </c>
    </row>
    <row r="4" spans="1:55" s="41" customFormat="1" ht="87" customHeight="1">
      <c r="A4" s="54" t="s">
        <v>80</v>
      </c>
      <c r="B4" s="55" t="s">
        <v>7</v>
      </c>
      <c r="C4" s="55" t="s">
        <v>8</v>
      </c>
      <c r="D4" s="55" t="s">
        <v>99</v>
      </c>
      <c r="E4" s="55" t="s">
        <v>28</v>
      </c>
      <c r="F4" s="55" t="s">
        <v>27</v>
      </c>
      <c r="G4" s="55" t="s">
        <v>9</v>
      </c>
      <c r="H4" s="56">
        <v>44835</v>
      </c>
      <c r="I4" s="57" t="s">
        <v>32</v>
      </c>
      <c r="J4" s="57" t="s">
        <v>307</v>
      </c>
      <c r="K4" s="63" t="s">
        <v>114</v>
      </c>
      <c r="L4" s="57" t="s">
        <v>130</v>
      </c>
      <c r="M4" s="59" t="s">
        <v>37</v>
      </c>
      <c r="N4" s="59" t="s">
        <v>10</v>
      </c>
      <c r="O4" s="59" t="s">
        <v>11</v>
      </c>
      <c r="P4" s="59" t="s">
        <v>12</v>
      </c>
      <c r="Q4" s="59" t="s">
        <v>240</v>
      </c>
      <c r="R4" s="59" t="s">
        <v>13</v>
      </c>
      <c r="S4" s="59" t="s">
        <v>14</v>
      </c>
      <c r="T4" s="59" t="s">
        <v>15</v>
      </c>
      <c r="U4" s="60" t="s">
        <v>38</v>
      </c>
      <c r="V4" s="59" t="s">
        <v>39</v>
      </c>
      <c r="W4" s="59" t="s">
        <v>16</v>
      </c>
      <c r="X4" s="61" t="s">
        <v>40</v>
      </c>
      <c r="Y4" s="62" t="s">
        <v>37</v>
      </c>
      <c r="Z4" s="62" t="s">
        <v>10</v>
      </c>
      <c r="AA4" s="62" t="s">
        <v>240</v>
      </c>
      <c r="AB4" s="62" t="s">
        <v>13</v>
      </c>
      <c r="AC4" s="62" t="s">
        <v>17</v>
      </c>
      <c r="AD4" s="62" t="s">
        <v>239</v>
      </c>
      <c r="AE4" s="62" t="s">
        <v>41</v>
      </c>
      <c r="AF4" s="63" t="s">
        <v>114</v>
      </c>
      <c r="AG4" s="62" t="s">
        <v>84</v>
      </c>
      <c r="AH4" s="62" t="s">
        <v>139</v>
      </c>
      <c r="AI4" s="62" t="s">
        <v>42</v>
      </c>
      <c r="AJ4" s="62" t="s">
        <v>86</v>
      </c>
      <c r="AK4" s="64" t="s">
        <v>18</v>
      </c>
      <c r="AL4" s="64" t="s">
        <v>81</v>
      </c>
      <c r="AM4" s="64" t="s">
        <v>19</v>
      </c>
      <c r="AN4" s="64" t="s">
        <v>20</v>
      </c>
      <c r="AO4" s="64" t="s">
        <v>33</v>
      </c>
      <c r="AP4" s="64" t="s">
        <v>29</v>
      </c>
      <c r="AQ4" s="52" t="s">
        <v>3</v>
      </c>
      <c r="AR4" s="52" t="s">
        <v>21</v>
      </c>
      <c r="AS4" s="52" t="s">
        <v>83</v>
      </c>
      <c r="AT4" s="52" t="s">
        <v>22</v>
      </c>
      <c r="AU4" s="147"/>
      <c r="AV4" s="147"/>
      <c r="AW4" s="52" t="s">
        <v>30</v>
      </c>
      <c r="AX4" s="52" t="s">
        <v>30</v>
      </c>
      <c r="AY4" s="52" t="s">
        <v>23</v>
      </c>
      <c r="AZ4" s="52" t="s">
        <v>6</v>
      </c>
      <c r="BA4" s="65" t="s">
        <v>79</v>
      </c>
      <c r="BB4" s="66" t="s">
        <v>35</v>
      </c>
      <c r="BC4" s="140"/>
    </row>
    <row r="5" spans="1:55" s="41" customFormat="1" ht="41.25" customHeight="1">
      <c r="A5" s="134">
        <v>1</v>
      </c>
      <c r="B5" s="67" t="str">
        <f>+'October'' 22 Attand'!B5</f>
        <v>CHS1552</v>
      </c>
      <c r="C5" s="136" t="str">
        <f>+'October'' 22 Attand'!C5</f>
        <v>Manjunatha</v>
      </c>
      <c r="D5" s="68"/>
      <c r="E5" s="69" t="s">
        <v>76</v>
      </c>
      <c r="F5" s="70" t="s">
        <v>100</v>
      </c>
      <c r="G5" s="71">
        <f>VLOOKUP(B5,'October'' 22 Attand'!B5:D84,3,0)</f>
        <v>44053</v>
      </c>
      <c r="H5" s="72">
        <f>VLOOKUP(B5,'October'' 22 Attand'!B5:AW76,48,0)</f>
        <v>30</v>
      </c>
      <c r="I5" s="40">
        <f>VLOOKUP(B5,'October'' 22 Attand'!B5:AX76,49,0)</f>
        <v>30</v>
      </c>
      <c r="J5" s="42"/>
      <c r="K5" s="73">
        <f>VLOOKUP(B5,'October'' 22 Attand'!B5:BA76,52,0)</f>
        <v>0</v>
      </c>
      <c r="L5" s="73">
        <f>VLOOKUP(B5,'October'' 22 Attand'!B5:AY76,50,)</f>
        <v>72.5</v>
      </c>
      <c r="M5" s="74">
        <f>VLOOKUP(B5,'October'' 22 Attand'!B5:BC76,54,0)</f>
        <v>11710</v>
      </c>
      <c r="N5" s="74">
        <f>VLOOKUP(B5,'[1]salary work sheet'!$B$5:$N$99,13,0)</f>
        <v>0</v>
      </c>
      <c r="O5" s="74">
        <f>-VLOOKUP(B5,'[1]salary work sheet'!$B$5:$O$99,14,0)</f>
        <v>0</v>
      </c>
      <c r="P5" s="74">
        <f>VLOOKUP(B5,'[1]salary work sheet'!$B$5:$P$99,15,0)</f>
        <v>0</v>
      </c>
      <c r="Q5" s="74">
        <f>VLOOKUP(B5,'October'' 22 Attand'!B5:BD76,55,0)</f>
        <v>2373</v>
      </c>
      <c r="R5" s="74">
        <f>VLOOKUP(B5,'October'' 22 Attand'!B5:BE76,56,0)</f>
        <v>0</v>
      </c>
      <c r="S5" s="74">
        <f>SUM(M5:R5)</f>
        <v>14083</v>
      </c>
      <c r="T5" s="75">
        <f>+M5*12%</f>
        <v>1405.2</v>
      </c>
      <c r="U5" s="75">
        <f>S5+T5</f>
        <v>15488.2</v>
      </c>
      <c r="V5" s="75">
        <f>M5*1%</f>
        <v>117.10000000000001</v>
      </c>
      <c r="W5" s="75">
        <f>S5*3.25%</f>
        <v>457.69749999999999</v>
      </c>
      <c r="X5" s="75">
        <f>VLOOKUP(B5,'October'' 22 Attand'!B5:BB76,53,0)</f>
        <v>16063</v>
      </c>
      <c r="Y5" s="76">
        <f t="shared" ref="Y5:Y36" si="0">M5/H5*I5</f>
        <v>11710</v>
      </c>
      <c r="Z5" s="76">
        <f t="shared" ref="Z5:Z23" si="1">N5/H5*I5</f>
        <v>0</v>
      </c>
      <c r="AA5" s="76">
        <f t="shared" ref="AA5:AA23" si="2">Q5/H5*I5</f>
        <v>2373</v>
      </c>
      <c r="AB5" s="76">
        <f t="shared" ref="AB5:AB23" si="3">R5/H5*I5</f>
        <v>0</v>
      </c>
      <c r="AC5" s="76">
        <f t="shared" ref="AC5:AC23" si="4">P5/H5*I5</f>
        <v>0</v>
      </c>
      <c r="AD5" s="76">
        <v>0</v>
      </c>
      <c r="AE5" s="76">
        <f>(S5/26/8*2)*L5</f>
        <v>9817.4759615384628</v>
      </c>
      <c r="AF5" s="77">
        <f>+K5</f>
        <v>0</v>
      </c>
      <c r="AG5" s="76">
        <f>VLOOKUP(B5,'October'' 22 Attand'!B5:AZ76,51,0)</f>
        <v>200</v>
      </c>
      <c r="AH5" s="76">
        <f t="shared" ref="AH5:AH36" si="5">J5</f>
        <v>0</v>
      </c>
      <c r="AI5" s="76">
        <f>SUM(Y5:AH5)</f>
        <v>24100.475961538461</v>
      </c>
      <c r="AJ5" s="76"/>
      <c r="AK5" s="78">
        <f>Y5*12%</f>
        <v>1405.2</v>
      </c>
      <c r="AL5" s="78"/>
      <c r="AM5" s="78">
        <f>AI5*0.75%</f>
        <v>180.75356971153846</v>
      </c>
      <c r="AN5" s="79">
        <f t="shared" ref="AN5:AN36" si="6">IF(AI5&gt;15000,200,0)</f>
        <v>200</v>
      </c>
      <c r="AO5" s="80">
        <v>0</v>
      </c>
      <c r="AP5" s="78">
        <f>SUM(AK5:AO5)</f>
        <v>1785.9535697115384</v>
      </c>
      <c r="AQ5" s="81">
        <f>(AI5+AJ5)-AP5</f>
        <v>22314.522391826922</v>
      </c>
      <c r="AR5" s="81">
        <f t="shared" ref="AR5:AR36" si="7">Y5*13%</f>
        <v>1522.3</v>
      </c>
      <c r="AS5" s="81">
        <v>0</v>
      </c>
      <c r="AT5" s="81">
        <f t="shared" ref="AT5:AT36" si="8">AI5*3.25%</f>
        <v>783.26546874999997</v>
      </c>
      <c r="AU5" s="81">
        <v>0</v>
      </c>
      <c r="AV5" s="82">
        <f t="shared" ref="AV5:AV36" si="9">(AR5+AT5+AI5+AS5+AU5)</f>
        <v>26406.04143028846</v>
      </c>
      <c r="AW5" s="83">
        <v>11637</v>
      </c>
      <c r="AX5" s="81">
        <f t="shared" ref="AX5:AX36" si="10">AE5</f>
        <v>9817.4759615384628</v>
      </c>
      <c r="AY5" s="134">
        <v>900</v>
      </c>
      <c r="AZ5" s="81">
        <f>AV5+AY5</f>
        <v>27306.04143028846</v>
      </c>
      <c r="BA5" s="84">
        <f>VLOOKUP(B5,'October'' 22 Attand'!B5:BH84,59,0)</f>
        <v>0</v>
      </c>
      <c r="BB5" s="81" t="str">
        <f>VLOOKUP(B5,'October'' 22 Attand'!B5:BG84,58,0)</f>
        <v>Active</v>
      </c>
      <c r="BC5" s="134"/>
    </row>
    <row r="6" spans="1:55" s="41" customFormat="1" ht="41.25" customHeight="1">
      <c r="A6" s="134">
        <v>2</v>
      </c>
      <c r="B6" s="67" t="str">
        <f>+'October'' 22 Attand'!B6</f>
        <v>CHS1553</v>
      </c>
      <c r="C6" s="136" t="str">
        <f>+'October'' 22 Attand'!C6</f>
        <v>Adip Rai</v>
      </c>
      <c r="D6" s="68"/>
      <c r="E6" s="69" t="s">
        <v>76</v>
      </c>
      <c r="F6" s="70" t="s">
        <v>100</v>
      </c>
      <c r="G6" s="71">
        <f>VLOOKUP(B6,'October'' 22 Attand'!B6:D85,3,0)</f>
        <v>44054</v>
      </c>
      <c r="H6" s="72">
        <f>VLOOKUP(B6,'October'' 22 Attand'!B6:AW77,48,0)</f>
        <v>30</v>
      </c>
      <c r="I6" s="40">
        <f>VLOOKUP(B6,'October'' 22 Attand'!B6:AX77,49,0)</f>
        <v>30</v>
      </c>
      <c r="J6" s="42"/>
      <c r="K6" s="73">
        <f>VLOOKUP(B6,'October'' 22 Attand'!B6:BA77,52,0)</f>
        <v>2000</v>
      </c>
      <c r="L6" s="73">
        <f>VLOOKUP(B6,'October'' 22 Attand'!B6:AY77,50,)</f>
        <v>20</v>
      </c>
      <c r="M6" s="74">
        <f>VLOOKUP(B6,'October'' 22 Attand'!B6:BC77,54,0)</f>
        <v>11710</v>
      </c>
      <c r="N6" s="74">
        <f>VLOOKUP(B6,'[1]salary work sheet'!$B$5:$N$99,13,0)</f>
        <v>0</v>
      </c>
      <c r="O6" s="74">
        <f>-VLOOKUP(B6,'[1]salary work sheet'!$B$5:$O$99,14,0)</f>
        <v>0</v>
      </c>
      <c r="P6" s="74">
        <f>VLOOKUP(B6,'[1]salary work sheet'!$B$5:$P$99,15,0)</f>
        <v>0</v>
      </c>
      <c r="Q6" s="74">
        <f>VLOOKUP(B6,'October'' 22 Attand'!B6:BD77,55,0)</f>
        <v>1846</v>
      </c>
      <c r="R6" s="74">
        <f>VLOOKUP(B6,'October'' 22 Attand'!B6:BE77,56,0)</f>
        <v>0</v>
      </c>
      <c r="S6" s="74">
        <f t="shared" ref="S6:S67" si="11">SUM(M6:R6)</f>
        <v>13556</v>
      </c>
      <c r="T6" s="75">
        <f t="shared" ref="T6:T67" si="12">+M6*12%</f>
        <v>1405.2</v>
      </c>
      <c r="U6" s="75">
        <f t="shared" ref="U6:U67" si="13">S6+T6</f>
        <v>14961.2</v>
      </c>
      <c r="V6" s="75">
        <f t="shared" ref="V6:V69" si="14">M6*1%</f>
        <v>117.10000000000001</v>
      </c>
      <c r="W6" s="75">
        <f t="shared" ref="W6:W69" si="15">S6*3.25%</f>
        <v>440.57</v>
      </c>
      <c r="X6" s="75">
        <f>VLOOKUP(B6,'October'' 22 Attand'!B6:BB77,53,0)</f>
        <v>15519</v>
      </c>
      <c r="Y6" s="76">
        <f t="shared" si="0"/>
        <v>11710</v>
      </c>
      <c r="Z6" s="76">
        <f t="shared" si="1"/>
        <v>0</v>
      </c>
      <c r="AA6" s="76">
        <f t="shared" si="2"/>
        <v>1846</v>
      </c>
      <c r="AB6" s="76">
        <f t="shared" si="3"/>
        <v>0</v>
      </c>
      <c r="AC6" s="76">
        <f t="shared" si="4"/>
        <v>0</v>
      </c>
      <c r="AD6" s="76">
        <v>0</v>
      </c>
      <c r="AE6" s="76">
        <f t="shared" ref="AE6:AE69" si="16">(S6/26/8*2)*L6</f>
        <v>2606.9230769230767</v>
      </c>
      <c r="AF6" s="77">
        <f t="shared" ref="AF6:AF69" si="17">+K6</f>
        <v>2000</v>
      </c>
      <c r="AG6" s="76">
        <f>VLOOKUP(B6,'October'' 22 Attand'!B6:AZ77,51,0)</f>
        <v>0</v>
      </c>
      <c r="AH6" s="76">
        <f t="shared" si="5"/>
        <v>0</v>
      </c>
      <c r="AI6" s="76">
        <f t="shared" ref="AI6:AI69" si="18">SUM(Y6:AH6)</f>
        <v>18162.923076923078</v>
      </c>
      <c r="AJ6" s="76"/>
      <c r="AK6" s="78">
        <f t="shared" ref="AK6:AK67" si="19">Y6*12%</f>
        <v>1405.2</v>
      </c>
      <c r="AL6" s="78"/>
      <c r="AM6" s="78">
        <f t="shared" ref="AM6:AM67" si="20">AI6*0.75%</f>
        <v>136.22192307692308</v>
      </c>
      <c r="AN6" s="79">
        <f t="shared" si="6"/>
        <v>200</v>
      </c>
      <c r="AO6" s="80">
        <v>0</v>
      </c>
      <c r="AP6" s="78">
        <f t="shared" ref="AP6:AP36" si="21">SUM(AK6:AO6)</f>
        <v>1741.4219230769231</v>
      </c>
      <c r="AQ6" s="81">
        <f t="shared" ref="AQ6:AQ36" si="22">(AI6+AJ6)-AP6</f>
        <v>16421.501153846155</v>
      </c>
      <c r="AR6" s="81">
        <f t="shared" si="7"/>
        <v>1522.3</v>
      </c>
      <c r="AS6" s="81">
        <v>0</v>
      </c>
      <c r="AT6" s="81">
        <f t="shared" si="8"/>
        <v>590.29500000000007</v>
      </c>
      <c r="AU6" s="81">
        <v>0</v>
      </c>
      <c r="AV6" s="82">
        <f t="shared" si="9"/>
        <v>20275.518076923079</v>
      </c>
      <c r="AW6" s="83">
        <v>11606</v>
      </c>
      <c r="AX6" s="81">
        <f t="shared" si="10"/>
        <v>2606.9230769230767</v>
      </c>
      <c r="AY6" s="134">
        <v>900</v>
      </c>
      <c r="AZ6" s="81">
        <f t="shared" ref="AZ6:AZ65" si="23">AV6+AY6</f>
        <v>21175.518076923079</v>
      </c>
      <c r="BA6" s="84">
        <f>VLOOKUP(B6,'October'' 22 Attand'!B6:BH85,59,0)</f>
        <v>0</v>
      </c>
      <c r="BB6" s="81" t="str">
        <f>VLOOKUP(B6,'October'' 22 Attand'!B6:BG85,58,0)</f>
        <v>Active</v>
      </c>
      <c r="BC6" s="134"/>
    </row>
    <row r="7" spans="1:55" s="41" customFormat="1" ht="41.25" customHeight="1">
      <c r="A7" s="134">
        <v>3</v>
      </c>
      <c r="B7" s="67" t="str">
        <f>+'October'' 22 Attand'!B7</f>
        <v>CHS1554</v>
      </c>
      <c r="C7" s="136" t="str">
        <f>+'October'' 22 Attand'!C7</f>
        <v>Raj Kumar Khulal</v>
      </c>
      <c r="D7" s="68"/>
      <c r="E7" s="69" t="s">
        <v>76</v>
      </c>
      <c r="F7" s="70" t="s">
        <v>100</v>
      </c>
      <c r="G7" s="71">
        <f>VLOOKUP(B7,'October'' 22 Attand'!B7:D86,3,0)</f>
        <v>44054</v>
      </c>
      <c r="H7" s="72">
        <f>VLOOKUP(B7,'October'' 22 Attand'!B7:AW78,48,0)</f>
        <v>30</v>
      </c>
      <c r="I7" s="40">
        <f>VLOOKUP(B7,'October'' 22 Attand'!B7:AX78,49,0)</f>
        <v>30</v>
      </c>
      <c r="J7" s="42"/>
      <c r="K7" s="73">
        <f>VLOOKUP(B7,'October'' 22 Attand'!B7:BA78,52,0)</f>
        <v>2000</v>
      </c>
      <c r="L7" s="73">
        <f>VLOOKUP(B7,'October'' 22 Attand'!B7:AY78,50,)</f>
        <v>25</v>
      </c>
      <c r="M7" s="74">
        <f>VLOOKUP(B7,'October'' 22 Attand'!B7:BC78,54,0)</f>
        <v>11710</v>
      </c>
      <c r="N7" s="74">
        <f>VLOOKUP(B7,'[1]salary work sheet'!$B$5:$N$99,13,0)</f>
        <v>0</v>
      </c>
      <c r="O7" s="74">
        <f>-VLOOKUP(B7,'[1]salary work sheet'!$B$5:$O$99,14,0)</f>
        <v>0</v>
      </c>
      <c r="P7" s="74">
        <f>VLOOKUP(B7,'[1]salary work sheet'!$B$5:$P$99,15,0)</f>
        <v>0</v>
      </c>
      <c r="Q7" s="74">
        <f>VLOOKUP(B7,'October'' 22 Attand'!B7:BD78,55,0)</f>
        <v>1846</v>
      </c>
      <c r="R7" s="74">
        <f>VLOOKUP(B7,'October'' 22 Attand'!B7:BE78,56,0)</f>
        <v>0</v>
      </c>
      <c r="S7" s="74">
        <f t="shared" si="11"/>
        <v>13556</v>
      </c>
      <c r="T7" s="75">
        <f t="shared" si="12"/>
        <v>1405.2</v>
      </c>
      <c r="U7" s="75">
        <f t="shared" si="13"/>
        <v>14961.2</v>
      </c>
      <c r="V7" s="75">
        <f t="shared" si="14"/>
        <v>117.10000000000001</v>
      </c>
      <c r="W7" s="75">
        <f t="shared" si="15"/>
        <v>440.57</v>
      </c>
      <c r="X7" s="75">
        <f>VLOOKUP(B7,'October'' 22 Attand'!B7:BB78,53,0)</f>
        <v>15519</v>
      </c>
      <c r="Y7" s="76">
        <f t="shared" si="0"/>
        <v>11710</v>
      </c>
      <c r="Z7" s="76">
        <f t="shared" si="1"/>
        <v>0</v>
      </c>
      <c r="AA7" s="76">
        <f t="shared" si="2"/>
        <v>1846</v>
      </c>
      <c r="AB7" s="76">
        <f t="shared" si="3"/>
        <v>0</v>
      </c>
      <c r="AC7" s="76">
        <f t="shared" si="4"/>
        <v>0</v>
      </c>
      <c r="AD7" s="76">
        <v>0</v>
      </c>
      <c r="AE7" s="76">
        <f t="shared" si="16"/>
        <v>3258.6538461538462</v>
      </c>
      <c r="AF7" s="77">
        <f t="shared" si="17"/>
        <v>2000</v>
      </c>
      <c r="AG7" s="76">
        <f>VLOOKUP(B7,'October'' 22 Attand'!B7:AZ78,51,0)</f>
        <v>0</v>
      </c>
      <c r="AH7" s="76">
        <f t="shared" si="5"/>
        <v>0</v>
      </c>
      <c r="AI7" s="76">
        <f t="shared" si="18"/>
        <v>18814.653846153848</v>
      </c>
      <c r="AJ7" s="76"/>
      <c r="AK7" s="78">
        <f t="shared" si="19"/>
        <v>1405.2</v>
      </c>
      <c r="AL7" s="78"/>
      <c r="AM7" s="78">
        <f t="shared" si="20"/>
        <v>141.10990384615386</v>
      </c>
      <c r="AN7" s="79">
        <f t="shared" si="6"/>
        <v>200</v>
      </c>
      <c r="AO7" s="80">
        <v>0</v>
      </c>
      <c r="AP7" s="78">
        <f t="shared" si="21"/>
        <v>1746.3099038461539</v>
      </c>
      <c r="AQ7" s="81">
        <f t="shared" si="22"/>
        <v>17068.343942307692</v>
      </c>
      <c r="AR7" s="81">
        <f t="shared" si="7"/>
        <v>1522.3</v>
      </c>
      <c r="AS7" s="81">
        <v>0</v>
      </c>
      <c r="AT7" s="81">
        <f t="shared" si="8"/>
        <v>611.47625000000005</v>
      </c>
      <c r="AU7" s="81">
        <v>0</v>
      </c>
      <c r="AV7" s="82">
        <f t="shared" si="9"/>
        <v>20948.430096153847</v>
      </c>
      <c r="AW7" s="83">
        <v>11249</v>
      </c>
      <c r="AX7" s="81">
        <f t="shared" si="10"/>
        <v>3258.6538461538462</v>
      </c>
      <c r="AY7" s="134">
        <v>900</v>
      </c>
      <c r="AZ7" s="81">
        <f t="shared" si="23"/>
        <v>21848.430096153847</v>
      </c>
      <c r="BA7" s="84">
        <f>VLOOKUP(B7,'October'' 22 Attand'!B7:BH86,59,0)</f>
        <v>0</v>
      </c>
      <c r="BB7" s="81" t="str">
        <f>VLOOKUP(B7,'October'' 22 Attand'!B7:BG86,58,0)</f>
        <v>Active</v>
      </c>
      <c r="BC7" s="134"/>
    </row>
    <row r="8" spans="1:55" s="85" customFormat="1" ht="41.25" customHeight="1">
      <c r="A8" s="134">
        <v>4</v>
      </c>
      <c r="B8" s="67" t="str">
        <f>+'October'' 22 Attand'!B8</f>
        <v>CHS1557</v>
      </c>
      <c r="C8" s="136" t="str">
        <f>+'October'' 22 Attand'!C8</f>
        <v>Sedhruam M</v>
      </c>
      <c r="D8" s="68"/>
      <c r="E8" s="69" t="s">
        <v>76</v>
      </c>
      <c r="F8" s="70" t="s">
        <v>100</v>
      </c>
      <c r="G8" s="71">
        <f>VLOOKUP(B8,'October'' 22 Attand'!B8:D87,3,0)</f>
        <v>44054</v>
      </c>
      <c r="H8" s="72">
        <f>VLOOKUP(B8,'October'' 22 Attand'!B8:AW79,48,0)</f>
        <v>30</v>
      </c>
      <c r="I8" s="40">
        <f>VLOOKUP(B8,'October'' 22 Attand'!B8:AX79,49,0)</f>
        <v>30</v>
      </c>
      <c r="J8" s="42"/>
      <c r="K8" s="73">
        <f>VLOOKUP(B8,'October'' 22 Attand'!B8:BA79,52,0)</f>
        <v>0</v>
      </c>
      <c r="L8" s="73">
        <f>VLOOKUP(B8,'October'' 22 Attand'!B8:AY79,50,)</f>
        <v>10.5</v>
      </c>
      <c r="M8" s="74">
        <f>VLOOKUP(B8,'October'' 22 Attand'!B8:BC79,54,0)</f>
        <v>11710</v>
      </c>
      <c r="N8" s="74">
        <f>VLOOKUP(B8,'[1]salary work sheet'!$B$5:$N$99,13,0)</f>
        <v>0</v>
      </c>
      <c r="O8" s="74">
        <f>-VLOOKUP(B8,'[1]salary work sheet'!$B$5:$O$99,14,0)</f>
        <v>0</v>
      </c>
      <c r="P8" s="74">
        <f>VLOOKUP(B8,'[1]salary work sheet'!$B$5:$P$99,15,0)</f>
        <v>0</v>
      </c>
      <c r="Q8" s="74">
        <f>VLOOKUP(B8,'October'' 22 Attand'!B8:BD79,55,0)</f>
        <v>1843</v>
      </c>
      <c r="R8" s="74">
        <f>VLOOKUP(B8,'October'' 22 Attand'!B8:BE79,56,0)</f>
        <v>0</v>
      </c>
      <c r="S8" s="74">
        <f t="shared" si="11"/>
        <v>13553</v>
      </c>
      <c r="T8" s="75">
        <f t="shared" si="12"/>
        <v>1405.2</v>
      </c>
      <c r="U8" s="75">
        <f t="shared" si="13"/>
        <v>14958.2</v>
      </c>
      <c r="V8" s="75">
        <f t="shared" si="14"/>
        <v>117.10000000000001</v>
      </c>
      <c r="W8" s="75">
        <f t="shared" si="15"/>
        <v>440.47250000000003</v>
      </c>
      <c r="X8" s="75">
        <f>VLOOKUP(B8,'October'' 22 Attand'!B8:BB79,53,0)</f>
        <v>15516</v>
      </c>
      <c r="Y8" s="76">
        <f t="shared" si="0"/>
        <v>11710</v>
      </c>
      <c r="Z8" s="76">
        <f t="shared" si="1"/>
        <v>0</v>
      </c>
      <c r="AA8" s="76">
        <f t="shared" si="2"/>
        <v>1843</v>
      </c>
      <c r="AB8" s="76">
        <f t="shared" si="3"/>
        <v>0</v>
      </c>
      <c r="AC8" s="76">
        <f t="shared" si="4"/>
        <v>0</v>
      </c>
      <c r="AD8" s="76">
        <v>0</v>
      </c>
      <c r="AE8" s="76">
        <f t="shared" si="16"/>
        <v>1368.3317307692307</v>
      </c>
      <c r="AF8" s="77">
        <f t="shared" si="17"/>
        <v>0</v>
      </c>
      <c r="AG8" s="76">
        <f>VLOOKUP(B8,'October'' 22 Attand'!B8:AZ79,51,0)</f>
        <v>600</v>
      </c>
      <c r="AH8" s="76">
        <f t="shared" si="5"/>
        <v>0</v>
      </c>
      <c r="AI8" s="76">
        <f t="shared" si="18"/>
        <v>15521.33173076923</v>
      </c>
      <c r="AJ8" s="76"/>
      <c r="AK8" s="78">
        <f t="shared" si="19"/>
        <v>1405.2</v>
      </c>
      <c r="AL8" s="78"/>
      <c r="AM8" s="78">
        <f t="shared" si="20"/>
        <v>116.40998798076923</v>
      </c>
      <c r="AN8" s="79">
        <f t="shared" si="6"/>
        <v>200</v>
      </c>
      <c r="AO8" s="80">
        <v>0</v>
      </c>
      <c r="AP8" s="78">
        <f t="shared" si="21"/>
        <v>1721.6099879807693</v>
      </c>
      <c r="AQ8" s="81">
        <f t="shared" si="22"/>
        <v>13799.721742788461</v>
      </c>
      <c r="AR8" s="81">
        <f t="shared" si="7"/>
        <v>1522.3</v>
      </c>
      <c r="AS8" s="81">
        <v>0</v>
      </c>
      <c r="AT8" s="81">
        <f t="shared" si="8"/>
        <v>504.44328124999998</v>
      </c>
      <c r="AU8" s="81">
        <v>0</v>
      </c>
      <c r="AV8" s="82">
        <f t="shared" si="9"/>
        <v>17548.075012019232</v>
      </c>
      <c r="AW8" s="83">
        <v>11604</v>
      </c>
      <c r="AX8" s="81">
        <f t="shared" si="10"/>
        <v>1368.3317307692307</v>
      </c>
      <c r="AY8" s="134">
        <v>900</v>
      </c>
      <c r="AZ8" s="81">
        <f t="shared" si="23"/>
        <v>18448.075012019232</v>
      </c>
      <c r="BA8" s="84">
        <f>VLOOKUP(B8,'October'' 22 Attand'!B8:BH87,59,0)</f>
        <v>0</v>
      </c>
      <c r="BB8" s="81" t="str">
        <f>VLOOKUP(B8,'October'' 22 Attand'!B8:BG87,58,0)</f>
        <v>Active</v>
      </c>
      <c r="BC8" s="58"/>
    </row>
    <row r="9" spans="1:55" s="41" customFormat="1" ht="41.25" customHeight="1">
      <c r="A9" s="134">
        <v>5</v>
      </c>
      <c r="B9" s="67" t="str">
        <f>+'October'' 22 Attand'!B9</f>
        <v>CHS1561</v>
      </c>
      <c r="C9" s="136" t="str">
        <f>+'October'' 22 Attand'!C9</f>
        <v>Maheshwari B</v>
      </c>
      <c r="D9" s="68"/>
      <c r="E9" s="69" t="s">
        <v>76</v>
      </c>
      <c r="F9" s="70" t="s">
        <v>100</v>
      </c>
      <c r="G9" s="71">
        <f>VLOOKUP(B9,'October'' 22 Attand'!B9:D88,3,0)</f>
        <v>44139</v>
      </c>
      <c r="H9" s="72">
        <f>VLOOKUP(B9,'October'' 22 Attand'!B9:AW80,48,0)</f>
        <v>30</v>
      </c>
      <c r="I9" s="40">
        <f>VLOOKUP(B9,'October'' 22 Attand'!B9:AX80,49,0)</f>
        <v>30</v>
      </c>
      <c r="J9" s="42"/>
      <c r="K9" s="73">
        <f>VLOOKUP(B9,'October'' 22 Attand'!B9:BA80,52,0)</f>
        <v>0</v>
      </c>
      <c r="L9" s="73">
        <f>VLOOKUP(B9,'October'' 22 Attand'!B9:AY80,50,)</f>
        <v>83</v>
      </c>
      <c r="M9" s="74">
        <f>VLOOKUP(B9,'October'' 22 Attand'!B9:BC80,54,0)</f>
        <v>11710</v>
      </c>
      <c r="N9" s="74">
        <f>VLOOKUP(B9,'[1]salary work sheet'!$B$5:$N$99,13,0)</f>
        <v>0</v>
      </c>
      <c r="O9" s="74">
        <f>-VLOOKUP(B9,'[1]salary work sheet'!$B$5:$O$99,14,0)</f>
        <v>0</v>
      </c>
      <c r="P9" s="74">
        <f>VLOOKUP(B9,'[1]salary work sheet'!$B$5:$P$99,15,0)</f>
        <v>0</v>
      </c>
      <c r="Q9" s="74">
        <f>VLOOKUP(B9,'October'' 22 Attand'!B9:BD80,55,0)</f>
        <v>1978</v>
      </c>
      <c r="R9" s="74">
        <f>VLOOKUP(B9,'October'' 22 Attand'!B9:BE80,56,0)</f>
        <v>0</v>
      </c>
      <c r="S9" s="74">
        <f t="shared" si="11"/>
        <v>13688</v>
      </c>
      <c r="T9" s="75">
        <f t="shared" si="12"/>
        <v>1405.2</v>
      </c>
      <c r="U9" s="75">
        <f t="shared" si="13"/>
        <v>15093.2</v>
      </c>
      <c r="V9" s="75">
        <f t="shared" si="14"/>
        <v>117.10000000000001</v>
      </c>
      <c r="W9" s="75">
        <f t="shared" si="15"/>
        <v>444.86</v>
      </c>
      <c r="X9" s="75">
        <f>VLOOKUP(B9,'October'' 22 Attand'!B9:BB80,53,0)</f>
        <v>15655</v>
      </c>
      <c r="Y9" s="76">
        <f t="shared" si="0"/>
        <v>11710</v>
      </c>
      <c r="Z9" s="76">
        <f t="shared" si="1"/>
        <v>0</v>
      </c>
      <c r="AA9" s="76">
        <f t="shared" si="2"/>
        <v>1978</v>
      </c>
      <c r="AB9" s="76">
        <f t="shared" si="3"/>
        <v>0</v>
      </c>
      <c r="AC9" s="76">
        <f t="shared" si="4"/>
        <v>0</v>
      </c>
      <c r="AD9" s="76">
        <v>0</v>
      </c>
      <c r="AE9" s="76">
        <f t="shared" si="16"/>
        <v>10924.076923076924</v>
      </c>
      <c r="AF9" s="77">
        <f t="shared" si="17"/>
        <v>0</v>
      </c>
      <c r="AG9" s="76">
        <f>VLOOKUP(B9,'October'' 22 Attand'!B9:AZ80,51,0)</f>
        <v>0</v>
      </c>
      <c r="AH9" s="76">
        <f t="shared" si="5"/>
        <v>0</v>
      </c>
      <c r="AI9" s="76">
        <f t="shared" si="18"/>
        <v>24612.076923076922</v>
      </c>
      <c r="AJ9" s="76"/>
      <c r="AK9" s="78">
        <f t="shared" si="19"/>
        <v>1405.2</v>
      </c>
      <c r="AL9" s="78"/>
      <c r="AM9" s="78">
        <f t="shared" si="20"/>
        <v>184.5905769230769</v>
      </c>
      <c r="AN9" s="79">
        <f t="shared" si="6"/>
        <v>200</v>
      </c>
      <c r="AO9" s="80">
        <v>0</v>
      </c>
      <c r="AP9" s="78">
        <f t="shared" si="21"/>
        <v>1789.790576923077</v>
      </c>
      <c r="AQ9" s="81">
        <f t="shared" si="22"/>
        <v>22822.286346153844</v>
      </c>
      <c r="AR9" s="81">
        <f t="shared" si="7"/>
        <v>1522.3</v>
      </c>
      <c r="AS9" s="81">
        <v>0</v>
      </c>
      <c r="AT9" s="81">
        <f t="shared" si="8"/>
        <v>799.89250000000004</v>
      </c>
      <c r="AU9" s="81">
        <v>0</v>
      </c>
      <c r="AV9" s="82">
        <f t="shared" si="9"/>
        <v>26934.269423076923</v>
      </c>
      <c r="AW9" s="83">
        <v>11544</v>
      </c>
      <c r="AX9" s="81">
        <f t="shared" si="10"/>
        <v>10924.076923076924</v>
      </c>
      <c r="AY9" s="134">
        <v>900</v>
      </c>
      <c r="AZ9" s="81">
        <f t="shared" si="23"/>
        <v>27834.269423076923</v>
      </c>
      <c r="BA9" s="84">
        <f>VLOOKUP(B9,'October'' 22 Attand'!B9:BH88,59,0)</f>
        <v>0</v>
      </c>
      <c r="BB9" s="81" t="str">
        <f>VLOOKUP(B9,'October'' 22 Attand'!B9:BG88,58,0)</f>
        <v>Active</v>
      </c>
      <c r="BC9" s="134"/>
    </row>
    <row r="10" spans="1:55" s="41" customFormat="1" ht="41.25" customHeight="1">
      <c r="A10" s="134">
        <v>6</v>
      </c>
      <c r="B10" s="67" t="str">
        <f>+'October'' 22 Attand'!B10</f>
        <v>CHS1568</v>
      </c>
      <c r="C10" s="136" t="str">
        <f>+'October'' 22 Attand'!C10</f>
        <v>Ravikumara B</v>
      </c>
      <c r="D10" s="68"/>
      <c r="E10" s="69" t="s">
        <v>76</v>
      </c>
      <c r="F10" s="70" t="s">
        <v>100</v>
      </c>
      <c r="G10" s="71">
        <f>VLOOKUP(B10,'October'' 22 Attand'!B10:D89,3,0)</f>
        <v>44145</v>
      </c>
      <c r="H10" s="72">
        <f>VLOOKUP(B10,'October'' 22 Attand'!B10:AW81,48,0)</f>
        <v>30</v>
      </c>
      <c r="I10" s="40">
        <f>VLOOKUP(B10,'October'' 22 Attand'!B10:AX81,49,0)</f>
        <v>30</v>
      </c>
      <c r="J10" s="42"/>
      <c r="K10" s="73">
        <f>VLOOKUP(B10,'October'' 22 Attand'!B10:BA81,52,0)</f>
        <v>0</v>
      </c>
      <c r="L10" s="73">
        <f>VLOOKUP(B10,'October'' 22 Attand'!B10:AY81,50,)</f>
        <v>79.5</v>
      </c>
      <c r="M10" s="74">
        <f>VLOOKUP(B10,'October'' 22 Attand'!B10:BC81,54,0)</f>
        <v>11710</v>
      </c>
      <c r="N10" s="74">
        <f>VLOOKUP(B10,'[1]salary work sheet'!$B$5:$N$99,13,0)</f>
        <v>0</v>
      </c>
      <c r="O10" s="74">
        <f>-VLOOKUP(B10,'[1]salary work sheet'!$B$5:$O$99,14,0)</f>
        <v>0</v>
      </c>
      <c r="P10" s="74">
        <f>VLOOKUP(B10,'[1]salary work sheet'!$B$5:$P$99,15,0)</f>
        <v>0</v>
      </c>
      <c r="Q10" s="74">
        <f>VLOOKUP(B10,'October'' 22 Attand'!B10:BD81,55,0)</f>
        <v>1978</v>
      </c>
      <c r="R10" s="74">
        <f>VLOOKUP(B10,'October'' 22 Attand'!B10:BE81,56,0)</f>
        <v>0</v>
      </c>
      <c r="S10" s="74">
        <f t="shared" si="11"/>
        <v>13688</v>
      </c>
      <c r="T10" s="75">
        <f t="shared" si="12"/>
        <v>1405.2</v>
      </c>
      <c r="U10" s="75">
        <f t="shared" si="13"/>
        <v>15093.2</v>
      </c>
      <c r="V10" s="75">
        <f t="shared" si="14"/>
        <v>117.10000000000001</v>
      </c>
      <c r="W10" s="75">
        <f t="shared" si="15"/>
        <v>444.86</v>
      </c>
      <c r="X10" s="75">
        <f>VLOOKUP(B10,'October'' 22 Attand'!B10:BB81,53,0)</f>
        <v>15655</v>
      </c>
      <c r="Y10" s="76">
        <f t="shared" si="0"/>
        <v>11710</v>
      </c>
      <c r="Z10" s="76">
        <f t="shared" si="1"/>
        <v>0</v>
      </c>
      <c r="AA10" s="76">
        <f t="shared" si="2"/>
        <v>1978</v>
      </c>
      <c r="AB10" s="76">
        <f t="shared" si="3"/>
        <v>0</v>
      </c>
      <c r="AC10" s="76">
        <f t="shared" si="4"/>
        <v>0</v>
      </c>
      <c r="AD10" s="76">
        <v>0</v>
      </c>
      <c r="AE10" s="76">
        <f t="shared" si="16"/>
        <v>10463.423076923076</v>
      </c>
      <c r="AF10" s="77">
        <f t="shared" si="17"/>
        <v>0</v>
      </c>
      <c r="AG10" s="76">
        <f>VLOOKUP(B10,'October'' 22 Attand'!B10:AZ81,51,0)</f>
        <v>1400</v>
      </c>
      <c r="AH10" s="76">
        <f t="shared" si="5"/>
        <v>0</v>
      </c>
      <c r="AI10" s="76">
        <f t="shared" si="18"/>
        <v>25551.423076923078</v>
      </c>
      <c r="AJ10" s="76"/>
      <c r="AK10" s="78">
        <f t="shared" si="19"/>
        <v>1405.2</v>
      </c>
      <c r="AL10" s="78"/>
      <c r="AM10" s="78">
        <f t="shared" si="20"/>
        <v>191.63567307692307</v>
      </c>
      <c r="AN10" s="79">
        <f t="shared" si="6"/>
        <v>200</v>
      </c>
      <c r="AO10" s="80">
        <v>0</v>
      </c>
      <c r="AP10" s="78">
        <f t="shared" si="21"/>
        <v>1796.8356730769231</v>
      </c>
      <c r="AQ10" s="81">
        <f t="shared" si="22"/>
        <v>23754.587403846155</v>
      </c>
      <c r="AR10" s="81">
        <f t="shared" si="7"/>
        <v>1522.3</v>
      </c>
      <c r="AS10" s="81">
        <v>0</v>
      </c>
      <c r="AT10" s="81">
        <f t="shared" si="8"/>
        <v>830.4212500000001</v>
      </c>
      <c r="AU10" s="81">
        <v>0</v>
      </c>
      <c r="AV10" s="82">
        <f t="shared" si="9"/>
        <v>27904.144326923077</v>
      </c>
      <c r="AW10" s="83">
        <v>11194</v>
      </c>
      <c r="AX10" s="81">
        <f t="shared" si="10"/>
        <v>10463.423076923076</v>
      </c>
      <c r="AY10" s="134">
        <v>900</v>
      </c>
      <c r="AZ10" s="81">
        <f t="shared" si="23"/>
        <v>28804.144326923077</v>
      </c>
      <c r="BA10" s="84">
        <f>VLOOKUP(B10,'October'' 22 Attand'!B10:BH89,59,0)</f>
        <v>0</v>
      </c>
      <c r="BB10" s="81" t="str">
        <f>VLOOKUP(B10,'October'' 22 Attand'!B10:BG89,58,0)</f>
        <v>Active</v>
      </c>
      <c r="BC10" s="134"/>
    </row>
    <row r="11" spans="1:55" s="41" customFormat="1" ht="41.25" customHeight="1">
      <c r="A11" s="134">
        <v>7</v>
      </c>
      <c r="B11" s="67" t="str">
        <f>+'October'' 22 Attand'!B11</f>
        <v>CHS1574</v>
      </c>
      <c r="C11" s="136" t="str">
        <f>+'October'' 22 Attand'!C11</f>
        <v>Mahesh P</v>
      </c>
      <c r="D11" s="68"/>
      <c r="E11" s="69" t="s">
        <v>76</v>
      </c>
      <c r="F11" s="70" t="s">
        <v>100</v>
      </c>
      <c r="G11" s="71">
        <f>VLOOKUP(B11,'October'' 22 Attand'!B11:D90,3,0)</f>
        <v>44204</v>
      </c>
      <c r="H11" s="72">
        <f>VLOOKUP(B11,'October'' 22 Attand'!B11:AW82,48,0)</f>
        <v>30</v>
      </c>
      <c r="I11" s="40">
        <f>VLOOKUP(B11,'October'' 22 Attand'!B11:AX82,49,0)</f>
        <v>30</v>
      </c>
      <c r="J11" s="42"/>
      <c r="K11" s="73">
        <f>VLOOKUP(B11,'October'' 22 Attand'!B11:BA82,52,0)</f>
        <v>0</v>
      </c>
      <c r="L11" s="73">
        <f>VLOOKUP(B11,'October'' 22 Attand'!B11:AY82,50,)</f>
        <v>96</v>
      </c>
      <c r="M11" s="74">
        <f>VLOOKUP(B11,'October'' 22 Attand'!B11:BC82,54,0)</f>
        <v>11710</v>
      </c>
      <c r="N11" s="74">
        <f>VLOOKUP(B11,'[1]salary work sheet'!$B$5:$N$99,13,0)</f>
        <v>0</v>
      </c>
      <c r="O11" s="74">
        <f>-VLOOKUP(B11,'[1]salary work sheet'!$B$5:$O$99,14,0)</f>
        <v>0</v>
      </c>
      <c r="P11" s="74">
        <f>VLOOKUP(B11,'[1]salary work sheet'!$B$5:$P$99,15,0)</f>
        <v>0</v>
      </c>
      <c r="Q11" s="74">
        <f>VLOOKUP(B11,'October'' 22 Attand'!B11:BD82,55,0)</f>
        <v>1714</v>
      </c>
      <c r="R11" s="74">
        <f>VLOOKUP(B11,'October'' 22 Attand'!B11:BE82,56,0)</f>
        <v>0</v>
      </c>
      <c r="S11" s="74">
        <f t="shared" si="11"/>
        <v>13424</v>
      </c>
      <c r="T11" s="75">
        <f t="shared" si="12"/>
        <v>1405.2</v>
      </c>
      <c r="U11" s="75">
        <f t="shared" si="13"/>
        <v>14829.2</v>
      </c>
      <c r="V11" s="75">
        <f t="shared" si="14"/>
        <v>117.10000000000001</v>
      </c>
      <c r="W11" s="75">
        <f t="shared" si="15"/>
        <v>436.28000000000003</v>
      </c>
      <c r="X11" s="75">
        <f>VLOOKUP(B11,'October'' 22 Attand'!B11:BB82,53,0)</f>
        <v>15383</v>
      </c>
      <c r="Y11" s="76">
        <f t="shared" si="0"/>
        <v>11710</v>
      </c>
      <c r="Z11" s="76">
        <f t="shared" si="1"/>
        <v>0</v>
      </c>
      <c r="AA11" s="76">
        <f t="shared" si="2"/>
        <v>1714</v>
      </c>
      <c r="AB11" s="76">
        <f t="shared" si="3"/>
        <v>0</v>
      </c>
      <c r="AC11" s="76">
        <f t="shared" si="4"/>
        <v>0</v>
      </c>
      <c r="AD11" s="76">
        <v>0</v>
      </c>
      <c r="AE11" s="76">
        <f t="shared" si="16"/>
        <v>12391.384615384613</v>
      </c>
      <c r="AF11" s="77">
        <f t="shared" si="17"/>
        <v>0</v>
      </c>
      <c r="AG11" s="76">
        <f>VLOOKUP(B11,'October'' 22 Attand'!B11:AZ82,51,0)</f>
        <v>1100</v>
      </c>
      <c r="AH11" s="76">
        <f t="shared" si="5"/>
        <v>0</v>
      </c>
      <c r="AI11" s="76">
        <f t="shared" si="18"/>
        <v>26915.384615384613</v>
      </c>
      <c r="AJ11" s="76"/>
      <c r="AK11" s="78">
        <f t="shared" si="19"/>
        <v>1405.2</v>
      </c>
      <c r="AL11" s="78"/>
      <c r="AM11" s="78">
        <f t="shared" si="20"/>
        <v>201.86538461538458</v>
      </c>
      <c r="AN11" s="79">
        <f t="shared" si="6"/>
        <v>200</v>
      </c>
      <c r="AO11" s="80">
        <v>0</v>
      </c>
      <c r="AP11" s="78">
        <f t="shared" si="21"/>
        <v>1807.0653846153846</v>
      </c>
      <c r="AQ11" s="81">
        <f t="shared" si="22"/>
        <v>25108.31923076923</v>
      </c>
      <c r="AR11" s="81">
        <f t="shared" si="7"/>
        <v>1522.3</v>
      </c>
      <c r="AS11" s="81">
        <v>0</v>
      </c>
      <c r="AT11" s="81">
        <f t="shared" si="8"/>
        <v>874.75</v>
      </c>
      <c r="AU11" s="81">
        <v>0</v>
      </c>
      <c r="AV11" s="82">
        <f t="shared" si="9"/>
        <v>29312.434615384613</v>
      </c>
      <c r="AW11" s="83">
        <v>11445</v>
      </c>
      <c r="AX11" s="81">
        <f t="shared" si="10"/>
        <v>12391.384615384613</v>
      </c>
      <c r="AY11" s="134">
        <v>900</v>
      </c>
      <c r="AZ11" s="81">
        <f t="shared" si="23"/>
        <v>30212.434615384613</v>
      </c>
      <c r="BA11" s="84">
        <f>VLOOKUP(B11,'October'' 22 Attand'!B11:BH90,59,0)</f>
        <v>0</v>
      </c>
      <c r="BB11" s="81" t="str">
        <f>VLOOKUP(B11,'October'' 22 Attand'!B11:BG90,58,0)</f>
        <v>Active</v>
      </c>
      <c r="BC11" s="134"/>
    </row>
    <row r="12" spans="1:55" s="41" customFormat="1" ht="41.25" customHeight="1">
      <c r="A12" s="134">
        <v>8</v>
      </c>
      <c r="B12" s="67" t="str">
        <f>+'October'' 22 Attand'!B12</f>
        <v>CHS1575</v>
      </c>
      <c r="C12" s="136" t="str">
        <f>+'October'' 22 Attand'!C12</f>
        <v>Halesh K M</v>
      </c>
      <c r="D12" s="68"/>
      <c r="E12" s="69" t="s">
        <v>76</v>
      </c>
      <c r="F12" s="70" t="s">
        <v>100</v>
      </c>
      <c r="G12" s="71">
        <f>VLOOKUP(B12,'October'' 22 Attand'!B12:D91,3,0)</f>
        <v>44204</v>
      </c>
      <c r="H12" s="72">
        <f>VLOOKUP(B12,'October'' 22 Attand'!B12:AW83,48,0)</f>
        <v>30</v>
      </c>
      <c r="I12" s="40">
        <f>VLOOKUP(B12,'October'' 22 Attand'!B12:AX83,49,0)</f>
        <v>30</v>
      </c>
      <c r="J12" s="42"/>
      <c r="K12" s="73">
        <f>VLOOKUP(B12,'October'' 22 Attand'!B12:BA83,52,0)</f>
        <v>0</v>
      </c>
      <c r="L12" s="73">
        <f>VLOOKUP(B12,'October'' 22 Attand'!B12:AY83,50,)</f>
        <v>66.099999999999994</v>
      </c>
      <c r="M12" s="74">
        <f>VLOOKUP(B12,'October'' 22 Attand'!B12:BC83,54,0)</f>
        <v>11710</v>
      </c>
      <c r="N12" s="74">
        <f>VLOOKUP(B12,'[1]salary work sheet'!$B$5:$N$99,13,0)</f>
        <v>0</v>
      </c>
      <c r="O12" s="74">
        <f>-VLOOKUP(B12,'[1]salary work sheet'!$B$5:$O$99,14,0)</f>
        <v>0</v>
      </c>
      <c r="P12" s="74">
        <f>VLOOKUP(B12,'[1]salary work sheet'!$B$5:$P$99,15,0)</f>
        <v>0</v>
      </c>
      <c r="Q12" s="74">
        <f>VLOOKUP(B12,'October'' 22 Attand'!B12:BD83,55,0)</f>
        <v>1714</v>
      </c>
      <c r="R12" s="74">
        <f>VLOOKUP(B12,'October'' 22 Attand'!B12:BE83,56,0)</f>
        <v>0</v>
      </c>
      <c r="S12" s="74">
        <f t="shared" si="11"/>
        <v>13424</v>
      </c>
      <c r="T12" s="75">
        <f t="shared" si="12"/>
        <v>1405.2</v>
      </c>
      <c r="U12" s="75">
        <f t="shared" si="13"/>
        <v>14829.2</v>
      </c>
      <c r="V12" s="75">
        <f t="shared" si="14"/>
        <v>117.10000000000001</v>
      </c>
      <c r="W12" s="75">
        <f t="shared" si="15"/>
        <v>436.28000000000003</v>
      </c>
      <c r="X12" s="75">
        <f>VLOOKUP(B12,'October'' 22 Attand'!B12:BB83,53,0)</f>
        <v>15383</v>
      </c>
      <c r="Y12" s="76">
        <f t="shared" si="0"/>
        <v>11710</v>
      </c>
      <c r="Z12" s="76">
        <f t="shared" si="1"/>
        <v>0</v>
      </c>
      <c r="AA12" s="76">
        <f t="shared" si="2"/>
        <v>1714</v>
      </c>
      <c r="AB12" s="76">
        <f t="shared" si="3"/>
        <v>0</v>
      </c>
      <c r="AC12" s="76">
        <f t="shared" si="4"/>
        <v>0</v>
      </c>
      <c r="AD12" s="76">
        <v>0</v>
      </c>
      <c r="AE12" s="76">
        <f t="shared" si="16"/>
        <v>8531.9846153846138</v>
      </c>
      <c r="AF12" s="77">
        <f t="shared" si="17"/>
        <v>0</v>
      </c>
      <c r="AG12" s="76">
        <f>VLOOKUP(B12,'October'' 22 Attand'!B12:AZ83,51,0)</f>
        <v>1500</v>
      </c>
      <c r="AH12" s="76">
        <f t="shared" si="5"/>
        <v>0</v>
      </c>
      <c r="AI12" s="76">
        <f t="shared" si="18"/>
        <v>23455.984615384616</v>
      </c>
      <c r="AJ12" s="76"/>
      <c r="AK12" s="78">
        <f t="shared" si="19"/>
        <v>1405.2</v>
      </c>
      <c r="AL12" s="78"/>
      <c r="AM12" s="78">
        <f t="shared" si="20"/>
        <v>175.9198846153846</v>
      </c>
      <c r="AN12" s="79">
        <f t="shared" si="6"/>
        <v>200</v>
      </c>
      <c r="AO12" s="80">
        <v>0</v>
      </c>
      <c r="AP12" s="78">
        <f t="shared" si="21"/>
        <v>1781.1198846153848</v>
      </c>
      <c r="AQ12" s="81">
        <f t="shared" si="22"/>
        <v>21674.86473076923</v>
      </c>
      <c r="AR12" s="81">
        <f t="shared" si="7"/>
        <v>1522.3</v>
      </c>
      <c r="AS12" s="81">
        <v>0</v>
      </c>
      <c r="AT12" s="81">
        <f t="shared" si="8"/>
        <v>762.31950000000006</v>
      </c>
      <c r="AU12" s="81">
        <v>0</v>
      </c>
      <c r="AV12" s="82">
        <f t="shared" si="9"/>
        <v>25740.604115384616</v>
      </c>
      <c r="AW12" s="83">
        <v>11194</v>
      </c>
      <c r="AX12" s="81">
        <f t="shared" si="10"/>
        <v>8531.9846153846138</v>
      </c>
      <c r="AY12" s="134">
        <v>900</v>
      </c>
      <c r="AZ12" s="81">
        <f t="shared" si="23"/>
        <v>26640.604115384616</v>
      </c>
      <c r="BA12" s="84">
        <f>VLOOKUP(B12,'October'' 22 Attand'!B12:BH91,59,0)</f>
        <v>0</v>
      </c>
      <c r="BB12" s="81" t="str">
        <f>VLOOKUP(B12,'October'' 22 Attand'!B12:BG91,58,0)</f>
        <v>Active</v>
      </c>
      <c r="BC12" s="134"/>
    </row>
    <row r="13" spans="1:55" s="41" customFormat="1" ht="41.25" customHeight="1">
      <c r="A13" s="134">
        <v>9</v>
      </c>
      <c r="B13" s="67" t="str">
        <f>+'October'' 22 Attand'!B13</f>
        <v>CHS1576</v>
      </c>
      <c r="C13" s="136" t="str">
        <f>+'October'' 22 Attand'!C13</f>
        <v>Subhash M</v>
      </c>
      <c r="D13" s="68"/>
      <c r="E13" s="69" t="s">
        <v>76</v>
      </c>
      <c r="F13" s="70" t="s">
        <v>100</v>
      </c>
      <c r="G13" s="71">
        <f>VLOOKUP(B13,'October'' 22 Attand'!B13:D92,3,0)</f>
        <v>44207</v>
      </c>
      <c r="H13" s="72">
        <f>VLOOKUP(B13,'October'' 22 Attand'!B13:AW84,48,0)</f>
        <v>30</v>
      </c>
      <c r="I13" s="40">
        <f>VLOOKUP(B13,'October'' 22 Attand'!B13:AX84,49,0)</f>
        <v>30</v>
      </c>
      <c r="J13" s="42"/>
      <c r="K13" s="73">
        <f>VLOOKUP(B13,'October'' 22 Attand'!B13:BA84,52,0)</f>
        <v>0</v>
      </c>
      <c r="L13" s="73">
        <f>VLOOKUP(B13,'October'' 22 Attand'!B13:AY84,50,)</f>
        <v>44</v>
      </c>
      <c r="M13" s="74">
        <f>VLOOKUP(B13,'October'' 22 Attand'!B13:BC84,54,0)</f>
        <v>11710</v>
      </c>
      <c r="N13" s="74">
        <f>VLOOKUP(B13,'[1]salary work sheet'!$B$5:$N$99,13,0)</f>
        <v>0</v>
      </c>
      <c r="O13" s="74">
        <f>-VLOOKUP(B13,'[1]salary work sheet'!$B$5:$O$99,14,0)</f>
        <v>0</v>
      </c>
      <c r="P13" s="74">
        <f>VLOOKUP(B13,'[1]salary work sheet'!$B$5:$P$99,15,0)</f>
        <v>0</v>
      </c>
      <c r="Q13" s="74">
        <f>VLOOKUP(B13,'October'' 22 Attand'!B13:BD84,55,0)</f>
        <v>1714</v>
      </c>
      <c r="R13" s="74">
        <f>VLOOKUP(B13,'October'' 22 Attand'!B13:BE84,56,0)</f>
        <v>0</v>
      </c>
      <c r="S13" s="74">
        <f t="shared" si="11"/>
        <v>13424</v>
      </c>
      <c r="T13" s="75">
        <f t="shared" si="12"/>
        <v>1405.2</v>
      </c>
      <c r="U13" s="75">
        <f t="shared" si="13"/>
        <v>14829.2</v>
      </c>
      <c r="V13" s="75">
        <f t="shared" si="14"/>
        <v>117.10000000000001</v>
      </c>
      <c r="W13" s="75">
        <f t="shared" si="15"/>
        <v>436.28000000000003</v>
      </c>
      <c r="X13" s="75">
        <f>VLOOKUP(B13,'October'' 22 Attand'!B13:BB84,53,0)</f>
        <v>15383</v>
      </c>
      <c r="Y13" s="76">
        <f t="shared" si="0"/>
        <v>11710</v>
      </c>
      <c r="Z13" s="76">
        <f t="shared" si="1"/>
        <v>0</v>
      </c>
      <c r="AA13" s="76">
        <f t="shared" si="2"/>
        <v>1714</v>
      </c>
      <c r="AB13" s="76">
        <f t="shared" si="3"/>
        <v>0</v>
      </c>
      <c r="AC13" s="76">
        <f t="shared" si="4"/>
        <v>0</v>
      </c>
      <c r="AD13" s="76">
        <v>0</v>
      </c>
      <c r="AE13" s="76">
        <f t="shared" si="16"/>
        <v>5679.3846153846152</v>
      </c>
      <c r="AF13" s="77">
        <f t="shared" si="17"/>
        <v>0</v>
      </c>
      <c r="AG13" s="76">
        <f>VLOOKUP(B13,'October'' 22 Attand'!B13:AZ84,51,0)</f>
        <v>100</v>
      </c>
      <c r="AH13" s="76">
        <f t="shared" si="5"/>
        <v>0</v>
      </c>
      <c r="AI13" s="76">
        <f t="shared" si="18"/>
        <v>19203.384615384617</v>
      </c>
      <c r="AJ13" s="76"/>
      <c r="AK13" s="78">
        <f t="shared" si="19"/>
        <v>1405.2</v>
      </c>
      <c r="AL13" s="78"/>
      <c r="AM13" s="78">
        <f t="shared" si="20"/>
        <v>144.02538461538461</v>
      </c>
      <c r="AN13" s="79">
        <f t="shared" si="6"/>
        <v>200</v>
      </c>
      <c r="AO13" s="80">
        <v>0</v>
      </c>
      <c r="AP13" s="78">
        <f t="shared" si="21"/>
        <v>1749.2253846153847</v>
      </c>
      <c r="AQ13" s="81">
        <f t="shared" si="22"/>
        <v>17454.159230769234</v>
      </c>
      <c r="AR13" s="81">
        <f t="shared" si="7"/>
        <v>1522.3</v>
      </c>
      <c r="AS13" s="81">
        <v>0</v>
      </c>
      <c r="AT13" s="81">
        <f t="shared" si="8"/>
        <v>624.11000000000013</v>
      </c>
      <c r="AU13" s="81">
        <v>0</v>
      </c>
      <c r="AV13" s="82">
        <f t="shared" si="9"/>
        <v>21349.794615384617</v>
      </c>
      <c r="AW13" s="83">
        <v>10319</v>
      </c>
      <c r="AX13" s="81">
        <f t="shared" si="10"/>
        <v>5679.3846153846152</v>
      </c>
      <c r="AY13" s="134">
        <v>900</v>
      </c>
      <c r="AZ13" s="81">
        <f t="shared" si="23"/>
        <v>22249.794615384617</v>
      </c>
      <c r="BA13" s="84">
        <f>VLOOKUP(B13,'October'' 22 Attand'!B13:BH92,59,0)</f>
        <v>0</v>
      </c>
      <c r="BB13" s="81" t="str">
        <f>VLOOKUP(B13,'October'' 22 Attand'!B13:BG92,58,0)</f>
        <v>Active</v>
      </c>
      <c r="BC13" s="134"/>
    </row>
    <row r="14" spans="1:55" s="41" customFormat="1" ht="41.25" customHeight="1">
      <c r="A14" s="134">
        <v>10</v>
      </c>
      <c r="B14" s="67" t="str">
        <f>+'October'' 22 Attand'!B14</f>
        <v>CHS1584</v>
      </c>
      <c r="C14" s="136" t="str">
        <f>+'October'' 22 Attand'!C14</f>
        <v>R Nagaraja</v>
      </c>
      <c r="D14" s="68"/>
      <c r="E14" s="69" t="s">
        <v>76</v>
      </c>
      <c r="F14" s="70" t="s">
        <v>100</v>
      </c>
      <c r="G14" s="71">
        <f>VLOOKUP(B14,'October'' 22 Attand'!B14:D93,3,0)</f>
        <v>44231</v>
      </c>
      <c r="H14" s="72">
        <f>VLOOKUP(B14,'October'' 22 Attand'!B14:AW85,48,0)</f>
        <v>30</v>
      </c>
      <c r="I14" s="40">
        <f>VLOOKUP(B14,'October'' 22 Attand'!B14:AX85,49,0)</f>
        <v>30</v>
      </c>
      <c r="J14" s="42"/>
      <c r="K14" s="73">
        <f>VLOOKUP(B14,'October'' 22 Attand'!B14:BA85,52,0)</f>
        <v>0</v>
      </c>
      <c r="L14" s="73">
        <f>VLOOKUP(B14,'October'' 22 Attand'!B14:AY85,50,)</f>
        <v>68</v>
      </c>
      <c r="M14" s="74">
        <f>VLOOKUP(B14,'October'' 22 Attand'!B14:BC85,54,0)</f>
        <v>11710</v>
      </c>
      <c r="N14" s="74">
        <f>VLOOKUP(B14,'[1]salary work sheet'!$B$5:$N$99,13,0)</f>
        <v>0</v>
      </c>
      <c r="O14" s="74">
        <f>-VLOOKUP(B14,'[1]salary work sheet'!$B$5:$O$99,14,0)</f>
        <v>0</v>
      </c>
      <c r="P14" s="74">
        <f>VLOOKUP(B14,'[1]salary work sheet'!$B$5:$P$99,15,0)</f>
        <v>0</v>
      </c>
      <c r="Q14" s="74">
        <f>VLOOKUP(B14,'October'' 22 Attand'!B14:BD85,55,0)</f>
        <v>1714</v>
      </c>
      <c r="R14" s="74">
        <f>VLOOKUP(B14,'October'' 22 Attand'!B14:BE85,56,0)</f>
        <v>0</v>
      </c>
      <c r="S14" s="74">
        <f t="shared" si="11"/>
        <v>13424</v>
      </c>
      <c r="T14" s="75">
        <f t="shared" si="12"/>
        <v>1405.2</v>
      </c>
      <c r="U14" s="75">
        <f t="shared" si="13"/>
        <v>14829.2</v>
      </c>
      <c r="V14" s="75">
        <f t="shared" si="14"/>
        <v>117.10000000000001</v>
      </c>
      <c r="W14" s="75">
        <f t="shared" si="15"/>
        <v>436.28000000000003</v>
      </c>
      <c r="X14" s="75">
        <f>VLOOKUP(B14,'October'' 22 Attand'!B14:BB85,53,0)</f>
        <v>15383</v>
      </c>
      <c r="Y14" s="76">
        <f t="shared" si="0"/>
        <v>11710</v>
      </c>
      <c r="Z14" s="76">
        <f t="shared" si="1"/>
        <v>0</v>
      </c>
      <c r="AA14" s="76">
        <f t="shared" si="2"/>
        <v>1714</v>
      </c>
      <c r="AB14" s="76">
        <f t="shared" si="3"/>
        <v>0</v>
      </c>
      <c r="AC14" s="76">
        <f t="shared" si="4"/>
        <v>0</v>
      </c>
      <c r="AD14" s="76">
        <v>0</v>
      </c>
      <c r="AE14" s="76">
        <f t="shared" si="16"/>
        <v>8777.2307692307677</v>
      </c>
      <c r="AF14" s="77">
        <f t="shared" si="17"/>
        <v>0</v>
      </c>
      <c r="AG14" s="76">
        <f>VLOOKUP(B14,'October'' 22 Attand'!B14:AZ85,51,0)</f>
        <v>400</v>
      </c>
      <c r="AH14" s="76">
        <f t="shared" si="5"/>
        <v>0</v>
      </c>
      <c r="AI14" s="76">
        <f t="shared" si="18"/>
        <v>22601.230769230766</v>
      </c>
      <c r="AJ14" s="76"/>
      <c r="AK14" s="78">
        <f t="shared" si="19"/>
        <v>1405.2</v>
      </c>
      <c r="AL14" s="78"/>
      <c r="AM14" s="78">
        <f t="shared" si="20"/>
        <v>169.50923076923073</v>
      </c>
      <c r="AN14" s="79">
        <f t="shared" si="6"/>
        <v>200</v>
      </c>
      <c r="AO14" s="80">
        <v>0</v>
      </c>
      <c r="AP14" s="78">
        <f t="shared" si="21"/>
        <v>1774.7092307692308</v>
      </c>
      <c r="AQ14" s="81">
        <f t="shared" si="22"/>
        <v>20826.521538461537</v>
      </c>
      <c r="AR14" s="81">
        <f t="shared" si="7"/>
        <v>1522.3</v>
      </c>
      <c r="AS14" s="81">
        <v>0</v>
      </c>
      <c r="AT14" s="81">
        <f t="shared" si="8"/>
        <v>734.54</v>
      </c>
      <c r="AU14" s="81">
        <v>0</v>
      </c>
      <c r="AV14" s="82">
        <f t="shared" si="9"/>
        <v>24858.070769230766</v>
      </c>
      <c r="AW14" s="83">
        <v>11443</v>
      </c>
      <c r="AX14" s="81">
        <f t="shared" si="10"/>
        <v>8777.2307692307677</v>
      </c>
      <c r="AY14" s="134">
        <v>900</v>
      </c>
      <c r="AZ14" s="81">
        <f t="shared" si="23"/>
        <v>25758.070769230766</v>
      </c>
      <c r="BA14" s="84">
        <f>VLOOKUP(B14,'October'' 22 Attand'!B14:BH93,59,0)</f>
        <v>0</v>
      </c>
      <c r="BB14" s="81" t="str">
        <f>VLOOKUP(B14,'October'' 22 Attand'!B14:BG93,58,0)</f>
        <v>Active</v>
      </c>
      <c r="BC14" s="134"/>
    </row>
    <row r="15" spans="1:55" s="41" customFormat="1" ht="41.25" customHeight="1">
      <c r="A15" s="134">
        <v>11</v>
      </c>
      <c r="B15" s="67" t="str">
        <f>+'October'' 22 Attand'!B15</f>
        <v>CHS1592</v>
      </c>
      <c r="C15" s="136" t="str">
        <f>+'October'' 22 Attand'!C15</f>
        <v>Venkatesh Nagaraj Sutrave</v>
      </c>
      <c r="D15" s="68"/>
      <c r="E15" s="69" t="s">
        <v>76</v>
      </c>
      <c r="F15" s="70" t="s">
        <v>100</v>
      </c>
      <c r="G15" s="71">
        <f>VLOOKUP(B15,'October'' 22 Attand'!B15:D94,3,0)</f>
        <v>44259</v>
      </c>
      <c r="H15" s="72">
        <f>VLOOKUP(B15,'October'' 22 Attand'!B15:AW86,48,0)</f>
        <v>30</v>
      </c>
      <c r="I15" s="40">
        <f>VLOOKUP(B15,'October'' 22 Attand'!B15:AX86,49,0)</f>
        <v>30</v>
      </c>
      <c r="J15" s="42"/>
      <c r="K15" s="73">
        <f>VLOOKUP(B15,'October'' 22 Attand'!B15:BA86,52,0)</f>
        <v>0</v>
      </c>
      <c r="L15" s="73">
        <f>VLOOKUP(B15,'October'' 22 Attand'!B15:AY86,50,)</f>
        <v>111.5</v>
      </c>
      <c r="M15" s="74">
        <f>VLOOKUP(B15,'October'' 22 Attand'!B15:BC86,54,0)</f>
        <v>11710</v>
      </c>
      <c r="N15" s="74">
        <f>VLOOKUP(B15,'[1]salary work sheet'!$B$5:$N$99,13,0)</f>
        <v>0</v>
      </c>
      <c r="O15" s="74">
        <f>-VLOOKUP(B15,'[1]salary work sheet'!$B$5:$O$99,14,0)</f>
        <v>0</v>
      </c>
      <c r="P15" s="74">
        <f>VLOOKUP(B15,'[1]salary work sheet'!$B$5:$P$99,15,0)</f>
        <v>0</v>
      </c>
      <c r="Q15" s="74">
        <f>VLOOKUP(B15,'October'' 22 Attand'!B15:BD86,55,0)</f>
        <v>1714</v>
      </c>
      <c r="R15" s="74">
        <f>VLOOKUP(B15,'October'' 22 Attand'!B15:BE86,56,0)</f>
        <v>0</v>
      </c>
      <c r="S15" s="74">
        <f t="shared" si="11"/>
        <v>13424</v>
      </c>
      <c r="T15" s="75">
        <f t="shared" si="12"/>
        <v>1405.2</v>
      </c>
      <c r="U15" s="75">
        <f t="shared" si="13"/>
        <v>14829.2</v>
      </c>
      <c r="V15" s="75">
        <f t="shared" si="14"/>
        <v>117.10000000000001</v>
      </c>
      <c r="W15" s="75">
        <f t="shared" si="15"/>
        <v>436.28000000000003</v>
      </c>
      <c r="X15" s="75">
        <f>VLOOKUP(B15,'October'' 22 Attand'!B15:BB86,53,0)</f>
        <v>15383</v>
      </c>
      <c r="Y15" s="76">
        <f t="shared" si="0"/>
        <v>11710</v>
      </c>
      <c r="Z15" s="76">
        <f t="shared" si="1"/>
        <v>0</v>
      </c>
      <c r="AA15" s="76">
        <f t="shared" si="2"/>
        <v>1714</v>
      </c>
      <c r="AB15" s="76">
        <f t="shared" si="3"/>
        <v>0</v>
      </c>
      <c r="AC15" s="76">
        <f t="shared" si="4"/>
        <v>0</v>
      </c>
      <c r="AD15" s="76">
        <v>0</v>
      </c>
      <c r="AE15" s="76">
        <f t="shared" si="16"/>
        <v>14392.076923076922</v>
      </c>
      <c r="AF15" s="77">
        <f t="shared" si="17"/>
        <v>0</v>
      </c>
      <c r="AG15" s="76">
        <f>VLOOKUP(B15,'October'' 22 Attand'!B15:AZ86,51,0)</f>
        <v>1400</v>
      </c>
      <c r="AH15" s="76">
        <f t="shared" si="5"/>
        <v>0</v>
      </c>
      <c r="AI15" s="76">
        <f t="shared" si="18"/>
        <v>29216.076923076922</v>
      </c>
      <c r="AJ15" s="76"/>
      <c r="AK15" s="78">
        <f t="shared" si="19"/>
        <v>1405.2</v>
      </c>
      <c r="AL15" s="78"/>
      <c r="AM15" s="78">
        <f t="shared" si="20"/>
        <v>219.1205769230769</v>
      </c>
      <c r="AN15" s="79">
        <f t="shared" si="6"/>
        <v>200</v>
      </c>
      <c r="AO15" s="80">
        <v>0</v>
      </c>
      <c r="AP15" s="78">
        <f t="shared" si="21"/>
        <v>1824.3205769230769</v>
      </c>
      <c r="AQ15" s="81">
        <f t="shared" si="22"/>
        <v>27391.756346153845</v>
      </c>
      <c r="AR15" s="81">
        <f t="shared" si="7"/>
        <v>1522.3</v>
      </c>
      <c r="AS15" s="81">
        <v>0</v>
      </c>
      <c r="AT15" s="81">
        <f t="shared" si="8"/>
        <v>949.52250000000004</v>
      </c>
      <c r="AU15" s="81">
        <v>0</v>
      </c>
      <c r="AV15" s="82">
        <f t="shared" si="9"/>
        <v>31687.899423076924</v>
      </c>
      <c r="AW15" s="83">
        <v>11385</v>
      </c>
      <c r="AX15" s="81">
        <f t="shared" si="10"/>
        <v>14392.076923076922</v>
      </c>
      <c r="AY15" s="134">
        <v>900</v>
      </c>
      <c r="AZ15" s="81">
        <f t="shared" si="23"/>
        <v>32587.899423076924</v>
      </c>
      <c r="BA15" s="84">
        <f>VLOOKUP(B15,'October'' 22 Attand'!B15:BH94,59,0)</f>
        <v>0</v>
      </c>
      <c r="BB15" s="81" t="str">
        <f>VLOOKUP(B15,'October'' 22 Attand'!B15:BG94,58,0)</f>
        <v>Active</v>
      </c>
      <c r="BC15" s="134"/>
    </row>
    <row r="16" spans="1:55" s="41" customFormat="1" ht="41.25" customHeight="1">
      <c r="A16" s="134">
        <v>12</v>
      </c>
      <c r="B16" s="67" t="str">
        <f>+'October'' 22 Attand'!B16</f>
        <v>CHS1593</v>
      </c>
      <c r="C16" s="136" t="str">
        <f>+'October'' 22 Attand'!C16</f>
        <v>Nagesha M</v>
      </c>
      <c r="D16" s="68"/>
      <c r="E16" s="69" t="s">
        <v>76</v>
      </c>
      <c r="F16" s="70" t="s">
        <v>100</v>
      </c>
      <c r="G16" s="71">
        <f>VLOOKUP(B16,'October'' 22 Attand'!B16:D95,3,0)</f>
        <v>44264</v>
      </c>
      <c r="H16" s="72">
        <f>VLOOKUP(B16,'October'' 22 Attand'!B16:AW87,48,0)</f>
        <v>30</v>
      </c>
      <c r="I16" s="40">
        <f>VLOOKUP(B16,'October'' 22 Attand'!B16:AX87,49,0)</f>
        <v>30</v>
      </c>
      <c r="J16" s="42"/>
      <c r="K16" s="73">
        <f>VLOOKUP(B16,'October'' 22 Attand'!B16:BA87,52,0)</f>
        <v>0</v>
      </c>
      <c r="L16" s="73">
        <f>VLOOKUP(B16,'October'' 22 Attand'!B16:AY87,50,)</f>
        <v>114</v>
      </c>
      <c r="M16" s="74">
        <f>VLOOKUP(B16,'October'' 22 Attand'!B16:BC87,54,0)</f>
        <v>11710</v>
      </c>
      <c r="N16" s="74">
        <f>VLOOKUP(B16,'[1]salary work sheet'!$B$5:$N$99,13,0)</f>
        <v>0</v>
      </c>
      <c r="O16" s="74">
        <f>-VLOOKUP(B16,'[1]salary work sheet'!$B$5:$O$99,14,0)</f>
        <v>0</v>
      </c>
      <c r="P16" s="74">
        <f>VLOOKUP(B16,'[1]salary work sheet'!$B$5:$P$99,15,0)</f>
        <v>0</v>
      </c>
      <c r="Q16" s="74">
        <f>VLOOKUP(B16,'October'' 22 Attand'!B16:BD87,55,0)</f>
        <v>1714</v>
      </c>
      <c r="R16" s="74">
        <f>VLOOKUP(B16,'October'' 22 Attand'!B16:BE87,56,0)</f>
        <v>0</v>
      </c>
      <c r="S16" s="74">
        <f t="shared" si="11"/>
        <v>13424</v>
      </c>
      <c r="T16" s="75">
        <f t="shared" si="12"/>
        <v>1405.2</v>
      </c>
      <c r="U16" s="75">
        <f t="shared" si="13"/>
        <v>14829.2</v>
      </c>
      <c r="V16" s="75">
        <f t="shared" si="14"/>
        <v>117.10000000000001</v>
      </c>
      <c r="W16" s="75">
        <f t="shared" si="15"/>
        <v>436.28000000000003</v>
      </c>
      <c r="X16" s="75">
        <f>VLOOKUP(B16,'October'' 22 Attand'!B16:BB87,53,0)</f>
        <v>15383</v>
      </c>
      <c r="Y16" s="76">
        <f t="shared" si="0"/>
        <v>11710</v>
      </c>
      <c r="Z16" s="76">
        <f t="shared" si="1"/>
        <v>0</v>
      </c>
      <c r="AA16" s="76">
        <f t="shared" si="2"/>
        <v>1714</v>
      </c>
      <c r="AB16" s="76">
        <f t="shared" si="3"/>
        <v>0</v>
      </c>
      <c r="AC16" s="76">
        <f t="shared" si="4"/>
        <v>0</v>
      </c>
      <c r="AD16" s="76">
        <v>0</v>
      </c>
      <c r="AE16" s="76">
        <f t="shared" si="16"/>
        <v>14714.769230769229</v>
      </c>
      <c r="AF16" s="77">
        <f t="shared" si="17"/>
        <v>0</v>
      </c>
      <c r="AG16" s="76">
        <f>VLOOKUP(B16,'October'' 22 Attand'!B16:AZ87,51,0)</f>
        <v>1400</v>
      </c>
      <c r="AH16" s="76">
        <f t="shared" si="5"/>
        <v>0</v>
      </c>
      <c r="AI16" s="76">
        <f t="shared" si="18"/>
        <v>29538.769230769227</v>
      </c>
      <c r="AJ16" s="76"/>
      <c r="AK16" s="78">
        <f t="shared" si="19"/>
        <v>1405.2</v>
      </c>
      <c r="AL16" s="78"/>
      <c r="AM16" s="78">
        <f t="shared" si="20"/>
        <v>221.5407692307692</v>
      </c>
      <c r="AN16" s="79">
        <f t="shared" si="6"/>
        <v>200</v>
      </c>
      <c r="AO16" s="80">
        <v>0</v>
      </c>
      <c r="AP16" s="78">
        <f t="shared" si="21"/>
        <v>1826.7407692307693</v>
      </c>
      <c r="AQ16" s="81">
        <f t="shared" si="22"/>
        <v>27712.028461538459</v>
      </c>
      <c r="AR16" s="81">
        <f t="shared" si="7"/>
        <v>1522.3</v>
      </c>
      <c r="AS16" s="81">
        <v>0</v>
      </c>
      <c r="AT16" s="81">
        <f t="shared" si="8"/>
        <v>960.00999999999988</v>
      </c>
      <c r="AU16" s="81">
        <v>0</v>
      </c>
      <c r="AV16" s="82">
        <f t="shared" si="9"/>
        <v>32021.079230769228</v>
      </c>
      <c r="AW16" s="83">
        <v>9923</v>
      </c>
      <c r="AX16" s="81">
        <f t="shared" si="10"/>
        <v>14714.769230769229</v>
      </c>
      <c r="AY16" s="134">
        <v>900</v>
      </c>
      <c r="AZ16" s="81">
        <f t="shared" si="23"/>
        <v>32921.079230769232</v>
      </c>
      <c r="BA16" s="84">
        <f>VLOOKUP(B16,'October'' 22 Attand'!B16:BH95,59,0)</f>
        <v>0</v>
      </c>
      <c r="BB16" s="81" t="str">
        <f>VLOOKUP(B16,'October'' 22 Attand'!B16:BG95,58,0)</f>
        <v>Active</v>
      </c>
      <c r="BC16" s="134"/>
    </row>
    <row r="17" spans="1:55" s="41" customFormat="1" ht="41.25" customHeight="1">
      <c r="A17" s="134">
        <v>13</v>
      </c>
      <c r="B17" s="67" t="str">
        <f>+'October'' 22 Attand'!B17</f>
        <v>CHS1596</v>
      </c>
      <c r="C17" s="136" t="str">
        <f>+'October'' 22 Attand'!C17</f>
        <v>Dhanush V</v>
      </c>
      <c r="D17" s="68"/>
      <c r="E17" s="69" t="s">
        <v>76</v>
      </c>
      <c r="F17" s="70" t="s">
        <v>100</v>
      </c>
      <c r="G17" s="71">
        <f>VLOOKUP(B17,'October'' 22 Attand'!B17:D96,3,0)</f>
        <v>44288</v>
      </c>
      <c r="H17" s="72">
        <f>VLOOKUP(B17,'October'' 22 Attand'!B17:AW88,48,0)</f>
        <v>30</v>
      </c>
      <c r="I17" s="40">
        <f>VLOOKUP(B17,'October'' 22 Attand'!B17:AX88,49,0)</f>
        <v>30</v>
      </c>
      <c r="J17" s="42"/>
      <c r="K17" s="73">
        <f>VLOOKUP(B17,'October'' 22 Attand'!B17:BA88,52,0)</f>
        <v>0</v>
      </c>
      <c r="L17" s="73">
        <f>VLOOKUP(B17,'October'' 22 Attand'!B17:AY88,50,)</f>
        <v>57</v>
      </c>
      <c r="M17" s="74">
        <f>VLOOKUP(B17,'October'' 22 Attand'!B17:BC88,54,0)</f>
        <v>11710</v>
      </c>
      <c r="N17" s="74">
        <f>VLOOKUP(B17,'[1]salary work sheet'!$B$5:$N$99,13,0)</f>
        <v>0</v>
      </c>
      <c r="O17" s="74">
        <f>-VLOOKUP(B17,'[1]salary work sheet'!$B$5:$O$99,14,0)</f>
        <v>0</v>
      </c>
      <c r="P17" s="74">
        <f>VLOOKUP(B17,'[1]salary work sheet'!$B$5:$P$99,15,0)</f>
        <v>0</v>
      </c>
      <c r="Q17" s="74">
        <f>VLOOKUP(B17,'October'' 22 Attand'!B17:BD88,55,0)</f>
        <v>1714</v>
      </c>
      <c r="R17" s="74">
        <f>VLOOKUP(B17,'October'' 22 Attand'!B17:BE88,56,0)</f>
        <v>0</v>
      </c>
      <c r="S17" s="74">
        <f t="shared" si="11"/>
        <v>13424</v>
      </c>
      <c r="T17" s="75">
        <f t="shared" si="12"/>
        <v>1405.2</v>
      </c>
      <c r="U17" s="75">
        <f t="shared" si="13"/>
        <v>14829.2</v>
      </c>
      <c r="V17" s="75">
        <f t="shared" si="14"/>
        <v>117.10000000000001</v>
      </c>
      <c r="W17" s="75">
        <f t="shared" si="15"/>
        <v>436.28000000000003</v>
      </c>
      <c r="X17" s="75">
        <f>VLOOKUP(B17,'October'' 22 Attand'!B17:BB88,53,0)</f>
        <v>15383</v>
      </c>
      <c r="Y17" s="76">
        <f t="shared" si="0"/>
        <v>11710</v>
      </c>
      <c r="Z17" s="76">
        <f t="shared" si="1"/>
        <v>0</v>
      </c>
      <c r="AA17" s="76">
        <f t="shared" si="2"/>
        <v>1714</v>
      </c>
      <c r="AB17" s="76">
        <f t="shared" si="3"/>
        <v>0</v>
      </c>
      <c r="AC17" s="76">
        <f t="shared" si="4"/>
        <v>0</v>
      </c>
      <c r="AD17" s="76">
        <v>0</v>
      </c>
      <c r="AE17" s="76">
        <f t="shared" si="16"/>
        <v>7357.3846153846143</v>
      </c>
      <c r="AF17" s="77">
        <f t="shared" si="17"/>
        <v>0</v>
      </c>
      <c r="AG17" s="76">
        <f>VLOOKUP(B17,'October'' 22 Attand'!B17:AZ88,51,0)</f>
        <v>1900</v>
      </c>
      <c r="AH17" s="76">
        <f t="shared" si="5"/>
        <v>0</v>
      </c>
      <c r="AI17" s="76">
        <f t="shared" si="18"/>
        <v>22681.384615384613</v>
      </c>
      <c r="AJ17" s="76"/>
      <c r="AK17" s="78">
        <f t="shared" si="19"/>
        <v>1405.2</v>
      </c>
      <c r="AL17" s="78"/>
      <c r="AM17" s="78">
        <f t="shared" si="20"/>
        <v>170.11038461538459</v>
      </c>
      <c r="AN17" s="79">
        <f t="shared" si="6"/>
        <v>200</v>
      </c>
      <c r="AO17" s="80">
        <v>0</v>
      </c>
      <c r="AP17" s="78">
        <f t="shared" si="21"/>
        <v>1775.3103846153847</v>
      </c>
      <c r="AQ17" s="81">
        <f t="shared" si="22"/>
        <v>20906.074230769227</v>
      </c>
      <c r="AR17" s="81">
        <f t="shared" si="7"/>
        <v>1522.3</v>
      </c>
      <c r="AS17" s="81">
        <v>0</v>
      </c>
      <c r="AT17" s="81">
        <f t="shared" si="8"/>
        <v>737.14499999999998</v>
      </c>
      <c r="AU17" s="81">
        <v>0</v>
      </c>
      <c r="AV17" s="82">
        <f t="shared" si="9"/>
        <v>24940.829615384613</v>
      </c>
      <c r="AW17" s="83">
        <v>10912</v>
      </c>
      <c r="AX17" s="81">
        <f t="shared" si="10"/>
        <v>7357.3846153846143</v>
      </c>
      <c r="AY17" s="134">
        <v>900</v>
      </c>
      <c r="AZ17" s="81">
        <f t="shared" si="23"/>
        <v>25840.829615384613</v>
      </c>
      <c r="BA17" s="84">
        <f>VLOOKUP(B17,'October'' 22 Attand'!B17:BH96,59,0)</f>
        <v>0</v>
      </c>
      <c r="BB17" s="81" t="str">
        <f>VLOOKUP(B17,'October'' 22 Attand'!B17:BG96,58,0)</f>
        <v>Active</v>
      </c>
      <c r="BC17" s="134"/>
    </row>
    <row r="18" spans="1:55" s="41" customFormat="1" ht="41.25" customHeight="1">
      <c r="A18" s="134">
        <v>14</v>
      </c>
      <c r="B18" s="67" t="str">
        <f>+'October'' 22 Attand'!B18</f>
        <v>CHS1600</v>
      </c>
      <c r="C18" s="136" t="str">
        <f>+'October'' 22 Attand'!C18</f>
        <v>N Jayarama</v>
      </c>
      <c r="D18" s="68"/>
      <c r="E18" s="69" t="s">
        <v>76</v>
      </c>
      <c r="F18" s="70" t="s">
        <v>100</v>
      </c>
      <c r="G18" s="71">
        <f>VLOOKUP(B18,'October'' 22 Attand'!B18:D97,3,0)</f>
        <v>44306</v>
      </c>
      <c r="H18" s="72">
        <f>VLOOKUP(B18,'October'' 22 Attand'!B18:AW89,48,0)</f>
        <v>30</v>
      </c>
      <c r="I18" s="40">
        <f>VLOOKUP(B18,'October'' 22 Attand'!B18:AX89,49,0)</f>
        <v>30</v>
      </c>
      <c r="J18" s="42"/>
      <c r="K18" s="73">
        <f>VLOOKUP(B18,'October'' 22 Attand'!B18:BA89,52,0)</f>
        <v>0</v>
      </c>
      <c r="L18" s="73">
        <f>VLOOKUP(B18,'October'' 22 Attand'!B18:AY89,50,)</f>
        <v>0</v>
      </c>
      <c r="M18" s="74">
        <f>VLOOKUP(B18,'October'' 22 Attand'!B18:BC89,54,0)</f>
        <v>11710</v>
      </c>
      <c r="N18" s="74">
        <f>VLOOKUP(B18,'[1]salary work sheet'!$B$5:$N$99,13,0)</f>
        <v>0</v>
      </c>
      <c r="O18" s="74">
        <f>-VLOOKUP(B18,'[1]salary work sheet'!$B$5:$O$99,14,0)</f>
        <v>0</v>
      </c>
      <c r="P18" s="74">
        <f>VLOOKUP(B18,'[1]salary work sheet'!$B$5:$P$99,15,0)</f>
        <v>0</v>
      </c>
      <c r="Q18" s="74">
        <f>VLOOKUP(B18,'October'' 22 Attand'!B18:BD89,55,0)</f>
        <v>1714</v>
      </c>
      <c r="R18" s="74">
        <f>VLOOKUP(B18,'October'' 22 Attand'!B18:BE89,56,0)</f>
        <v>0</v>
      </c>
      <c r="S18" s="74">
        <f t="shared" si="11"/>
        <v>13424</v>
      </c>
      <c r="T18" s="75">
        <f t="shared" si="12"/>
        <v>1405.2</v>
      </c>
      <c r="U18" s="75">
        <f t="shared" si="13"/>
        <v>14829.2</v>
      </c>
      <c r="V18" s="75">
        <f t="shared" si="14"/>
        <v>117.10000000000001</v>
      </c>
      <c r="W18" s="75">
        <f t="shared" si="15"/>
        <v>436.28000000000003</v>
      </c>
      <c r="X18" s="75">
        <f>VLOOKUP(B18,'October'' 22 Attand'!B18:BB89,53,0)</f>
        <v>15383</v>
      </c>
      <c r="Y18" s="76">
        <f t="shared" si="0"/>
        <v>11710</v>
      </c>
      <c r="Z18" s="76">
        <f t="shared" si="1"/>
        <v>0</v>
      </c>
      <c r="AA18" s="76">
        <f t="shared" si="2"/>
        <v>1714</v>
      </c>
      <c r="AB18" s="76">
        <f t="shared" si="3"/>
        <v>0</v>
      </c>
      <c r="AC18" s="76">
        <f t="shared" si="4"/>
        <v>0</v>
      </c>
      <c r="AD18" s="76">
        <v>0</v>
      </c>
      <c r="AE18" s="76">
        <f t="shared" si="16"/>
        <v>0</v>
      </c>
      <c r="AF18" s="77">
        <f t="shared" si="17"/>
        <v>0</v>
      </c>
      <c r="AG18" s="76">
        <f>VLOOKUP(B18,'October'' 22 Attand'!B18:AZ89,51,0)</f>
        <v>0</v>
      </c>
      <c r="AH18" s="76">
        <f t="shared" si="5"/>
        <v>0</v>
      </c>
      <c r="AI18" s="76">
        <f t="shared" si="18"/>
        <v>13424</v>
      </c>
      <c r="AJ18" s="76"/>
      <c r="AK18" s="78">
        <f t="shared" si="19"/>
        <v>1405.2</v>
      </c>
      <c r="AL18" s="78"/>
      <c r="AM18" s="78">
        <f t="shared" si="20"/>
        <v>100.67999999999999</v>
      </c>
      <c r="AN18" s="79">
        <f t="shared" si="6"/>
        <v>0</v>
      </c>
      <c r="AO18" s="80">
        <v>0</v>
      </c>
      <c r="AP18" s="78">
        <f t="shared" si="21"/>
        <v>1505.88</v>
      </c>
      <c r="AQ18" s="81">
        <f t="shared" si="22"/>
        <v>11918.119999999999</v>
      </c>
      <c r="AR18" s="81">
        <f t="shared" si="7"/>
        <v>1522.3</v>
      </c>
      <c r="AS18" s="81">
        <v>0</v>
      </c>
      <c r="AT18" s="81">
        <f t="shared" si="8"/>
        <v>436.28000000000003</v>
      </c>
      <c r="AU18" s="81">
        <v>0</v>
      </c>
      <c r="AV18" s="82">
        <f t="shared" si="9"/>
        <v>15382.58</v>
      </c>
      <c r="AW18" s="83">
        <v>10723</v>
      </c>
      <c r="AX18" s="81">
        <f t="shared" si="10"/>
        <v>0</v>
      </c>
      <c r="AY18" s="134">
        <v>900</v>
      </c>
      <c r="AZ18" s="81">
        <f t="shared" si="23"/>
        <v>16282.58</v>
      </c>
      <c r="BA18" s="84">
        <f>VLOOKUP(B18,'October'' 22 Attand'!B18:BH97,59,0)</f>
        <v>0</v>
      </c>
      <c r="BB18" s="81" t="str">
        <f>VLOOKUP(B18,'October'' 22 Attand'!B18:BG97,58,0)</f>
        <v>Active</v>
      </c>
      <c r="BC18" s="134"/>
    </row>
    <row r="19" spans="1:55" s="41" customFormat="1" ht="41.25" customHeight="1">
      <c r="A19" s="134">
        <v>15</v>
      </c>
      <c r="B19" s="67" t="str">
        <f>+'October'' 22 Attand'!B19</f>
        <v>CHS1602</v>
      </c>
      <c r="C19" s="136" t="str">
        <f>+'October'' 22 Attand'!C19</f>
        <v>Rukmani Mahanty</v>
      </c>
      <c r="D19" s="68"/>
      <c r="E19" s="69" t="s">
        <v>76</v>
      </c>
      <c r="F19" s="70" t="s">
        <v>100</v>
      </c>
      <c r="G19" s="71">
        <f>VLOOKUP(B19,'October'' 22 Attand'!B19:D98,3,0)</f>
        <v>44314</v>
      </c>
      <c r="H19" s="72">
        <f>VLOOKUP(B19,'October'' 22 Attand'!B19:AW90,48,0)</f>
        <v>30</v>
      </c>
      <c r="I19" s="40">
        <f>VLOOKUP(B19,'October'' 22 Attand'!B19:AX90,49,0)</f>
        <v>10</v>
      </c>
      <c r="J19" s="42"/>
      <c r="K19" s="73">
        <f>VLOOKUP(B19,'October'' 22 Attand'!B19:BA90,52,0)</f>
        <v>0</v>
      </c>
      <c r="L19" s="73">
        <f>VLOOKUP(B19,'October'' 22 Attand'!B19:AY90,50,)</f>
        <v>39</v>
      </c>
      <c r="M19" s="74">
        <f>VLOOKUP(B19,'October'' 22 Attand'!B19:BC90,54,0)</f>
        <v>11710</v>
      </c>
      <c r="N19" s="74">
        <f>VLOOKUP(B19,'[1]salary work sheet'!$B$5:$N$99,13,0)</f>
        <v>0</v>
      </c>
      <c r="O19" s="74">
        <f>-VLOOKUP(B19,'[1]salary work sheet'!$B$5:$O$99,14,0)</f>
        <v>0</v>
      </c>
      <c r="P19" s="74">
        <f>VLOOKUP(B19,'[1]salary work sheet'!$B$5:$P$99,15,0)</f>
        <v>0</v>
      </c>
      <c r="Q19" s="74">
        <f>VLOOKUP(B19,'October'' 22 Attand'!B19:BD90,55,0)</f>
        <v>1714</v>
      </c>
      <c r="R19" s="74">
        <f>VLOOKUP(B19,'October'' 22 Attand'!B19:BE90,56,0)</f>
        <v>0</v>
      </c>
      <c r="S19" s="74">
        <f t="shared" si="11"/>
        <v>13424</v>
      </c>
      <c r="T19" s="75">
        <f t="shared" si="12"/>
        <v>1405.2</v>
      </c>
      <c r="U19" s="75">
        <f t="shared" si="13"/>
        <v>14829.2</v>
      </c>
      <c r="V19" s="75">
        <f t="shared" si="14"/>
        <v>117.10000000000001</v>
      </c>
      <c r="W19" s="75">
        <f t="shared" si="15"/>
        <v>436.28000000000003</v>
      </c>
      <c r="X19" s="75">
        <f>VLOOKUP(B19,'October'' 22 Attand'!B19:BB90,53,0)</f>
        <v>15383</v>
      </c>
      <c r="Y19" s="76">
        <f t="shared" si="0"/>
        <v>3903.333333333333</v>
      </c>
      <c r="Z19" s="76">
        <f t="shared" si="1"/>
        <v>0</v>
      </c>
      <c r="AA19" s="76">
        <f t="shared" si="2"/>
        <v>571.33333333333337</v>
      </c>
      <c r="AB19" s="76">
        <f t="shared" si="3"/>
        <v>0</v>
      </c>
      <c r="AC19" s="76">
        <f t="shared" si="4"/>
        <v>0</v>
      </c>
      <c r="AD19" s="76">
        <v>0</v>
      </c>
      <c r="AE19" s="76">
        <f t="shared" si="16"/>
        <v>5034</v>
      </c>
      <c r="AF19" s="77">
        <f t="shared" si="17"/>
        <v>0</v>
      </c>
      <c r="AG19" s="76">
        <f>VLOOKUP(B19,'October'' 22 Attand'!B19:AZ90,51,0)</f>
        <v>0</v>
      </c>
      <c r="AH19" s="76">
        <f t="shared" si="5"/>
        <v>0</v>
      </c>
      <c r="AI19" s="76">
        <f t="shared" si="18"/>
        <v>9508.6666666666661</v>
      </c>
      <c r="AJ19" s="76"/>
      <c r="AK19" s="78">
        <f t="shared" si="19"/>
        <v>468.39999999999992</v>
      </c>
      <c r="AL19" s="78"/>
      <c r="AM19" s="78">
        <f t="shared" si="20"/>
        <v>71.314999999999998</v>
      </c>
      <c r="AN19" s="79">
        <f t="shared" si="6"/>
        <v>0</v>
      </c>
      <c r="AO19" s="80">
        <v>0</v>
      </c>
      <c r="AP19" s="78">
        <f t="shared" si="21"/>
        <v>539.71499999999992</v>
      </c>
      <c r="AQ19" s="81">
        <f t="shared" si="22"/>
        <v>8968.9516666666659</v>
      </c>
      <c r="AR19" s="81">
        <f t="shared" si="7"/>
        <v>507.43333333333334</v>
      </c>
      <c r="AS19" s="81">
        <v>0</v>
      </c>
      <c r="AT19" s="81">
        <f t="shared" si="8"/>
        <v>309.03166666666664</v>
      </c>
      <c r="AU19" s="81">
        <v>0</v>
      </c>
      <c r="AV19" s="82">
        <f t="shared" si="9"/>
        <v>10325.131666666666</v>
      </c>
      <c r="AW19" s="83">
        <v>10471</v>
      </c>
      <c r="AX19" s="81">
        <f t="shared" si="10"/>
        <v>5034</v>
      </c>
      <c r="AY19" s="134">
        <v>900</v>
      </c>
      <c r="AZ19" s="81">
        <f t="shared" si="23"/>
        <v>11225.131666666666</v>
      </c>
      <c r="BA19" s="84">
        <f>VLOOKUP(B19,'October'' 22 Attand'!B19:BH98,59,0)</f>
        <v>0</v>
      </c>
      <c r="BB19" s="81" t="str">
        <f>VLOOKUP(B19,'October'' 22 Attand'!B19:BG98,58,0)</f>
        <v>Active</v>
      </c>
      <c r="BC19" s="134"/>
    </row>
    <row r="20" spans="1:55" s="87" customFormat="1" ht="41.25" customHeight="1">
      <c r="A20" s="134">
        <v>16</v>
      </c>
      <c r="B20" s="67" t="str">
        <f>+'October'' 22 Attand'!B20</f>
        <v>CHS1603</v>
      </c>
      <c r="C20" s="136" t="str">
        <f>+'October'' 22 Attand'!C20</f>
        <v>Kuruba Balaji Kumar</v>
      </c>
      <c r="D20" s="68"/>
      <c r="E20" s="69" t="s">
        <v>76</v>
      </c>
      <c r="F20" s="70" t="s">
        <v>100</v>
      </c>
      <c r="G20" s="71">
        <f>VLOOKUP(B20,'October'' 22 Attand'!B20:D99,3,0)</f>
        <v>44384</v>
      </c>
      <c r="H20" s="72">
        <f>VLOOKUP(B20,'October'' 22 Attand'!B20:AW91,48,0)</f>
        <v>30</v>
      </c>
      <c r="I20" s="40">
        <f>VLOOKUP(B20,'October'' 22 Attand'!B20:AX91,49,0)</f>
        <v>30</v>
      </c>
      <c r="J20" s="42"/>
      <c r="K20" s="73">
        <f>VLOOKUP(B20,'October'' 22 Attand'!B20:BA91,52,0)</f>
        <v>0</v>
      </c>
      <c r="L20" s="73">
        <f>VLOOKUP(B20,'October'' 22 Attand'!B20:AY91,50,)</f>
        <v>86.5</v>
      </c>
      <c r="M20" s="74">
        <f>VLOOKUP(B20,'October'' 22 Attand'!B20:BC91,54,0)</f>
        <v>11710</v>
      </c>
      <c r="N20" s="74">
        <f>VLOOKUP(B20,'[1]salary work sheet'!$B$5:$N$99,13,0)</f>
        <v>0</v>
      </c>
      <c r="O20" s="74">
        <f>-VLOOKUP(B20,'[1]salary work sheet'!$B$5:$O$99,14,0)</f>
        <v>0</v>
      </c>
      <c r="P20" s="74">
        <f>VLOOKUP(B20,'[1]salary work sheet'!$B$5:$P$99,15,0)</f>
        <v>0</v>
      </c>
      <c r="Q20" s="74">
        <f>VLOOKUP(B20,'October'' 22 Attand'!B20:BD91,55,0)</f>
        <v>0</v>
      </c>
      <c r="R20" s="74">
        <f>VLOOKUP(B20,'October'' 22 Attand'!B20:BE91,56,0)</f>
        <v>0</v>
      </c>
      <c r="S20" s="74">
        <f t="shared" si="11"/>
        <v>11710</v>
      </c>
      <c r="T20" s="75">
        <f t="shared" si="12"/>
        <v>1405.2</v>
      </c>
      <c r="U20" s="75">
        <f t="shared" si="13"/>
        <v>13115.2</v>
      </c>
      <c r="V20" s="75">
        <f t="shared" si="14"/>
        <v>117.10000000000001</v>
      </c>
      <c r="W20" s="75">
        <f t="shared" si="15"/>
        <v>380.57499999999999</v>
      </c>
      <c r="X20" s="75">
        <f>VLOOKUP(B20,'October'' 22 Attand'!B20:BB91,53,0)</f>
        <v>13613</v>
      </c>
      <c r="Y20" s="76">
        <f t="shared" si="0"/>
        <v>11710</v>
      </c>
      <c r="Z20" s="76">
        <f t="shared" si="1"/>
        <v>0</v>
      </c>
      <c r="AA20" s="76">
        <f t="shared" si="2"/>
        <v>0</v>
      </c>
      <c r="AB20" s="76">
        <f t="shared" si="3"/>
        <v>0</v>
      </c>
      <c r="AC20" s="76">
        <f t="shared" si="4"/>
        <v>0</v>
      </c>
      <c r="AD20" s="76">
        <v>0</v>
      </c>
      <c r="AE20" s="76">
        <f t="shared" si="16"/>
        <v>9739.5673076923067</v>
      </c>
      <c r="AF20" s="77">
        <f t="shared" si="17"/>
        <v>0</v>
      </c>
      <c r="AG20" s="76">
        <f>VLOOKUP(B20,'October'' 22 Attand'!B20:AZ91,51,0)</f>
        <v>500</v>
      </c>
      <c r="AH20" s="76">
        <f t="shared" si="5"/>
        <v>0</v>
      </c>
      <c r="AI20" s="76">
        <f t="shared" si="18"/>
        <v>21949.567307692305</v>
      </c>
      <c r="AJ20" s="76"/>
      <c r="AK20" s="78">
        <f t="shared" si="19"/>
        <v>1405.2</v>
      </c>
      <c r="AL20" s="78"/>
      <c r="AM20" s="78">
        <f t="shared" si="20"/>
        <v>164.62175480769227</v>
      </c>
      <c r="AN20" s="79">
        <f t="shared" si="6"/>
        <v>200</v>
      </c>
      <c r="AO20" s="80">
        <v>0</v>
      </c>
      <c r="AP20" s="78">
        <f t="shared" si="21"/>
        <v>1769.8217548076923</v>
      </c>
      <c r="AQ20" s="81">
        <f t="shared" si="22"/>
        <v>20179.745552884611</v>
      </c>
      <c r="AR20" s="81">
        <f t="shared" si="7"/>
        <v>1522.3</v>
      </c>
      <c r="AS20" s="81">
        <v>0</v>
      </c>
      <c r="AT20" s="81">
        <f t="shared" si="8"/>
        <v>713.36093749999998</v>
      </c>
      <c r="AU20" s="81">
        <v>0</v>
      </c>
      <c r="AV20" s="82">
        <f t="shared" si="9"/>
        <v>24185.228245192306</v>
      </c>
      <c r="AW20" s="83">
        <v>7613</v>
      </c>
      <c r="AX20" s="81">
        <f t="shared" si="10"/>
        <v>9739.5673076923067</v>
      </c>
      <c r="AY20" s="134">
        <v>900</v>
      </c>
      <c r="AZ20" s="81">
        <f t="shared" si="23"/>
        <v>25085.228245192306</v>
      </c>
      <c r="BA20" s="84">
        <f>VLOOKUP(B20,'October'' 22 Attand'!B20:BH99,59,0)</f>
        <v>0</v>
      </c>
      <c r="BB20" s="81" t="str">
        <f>VLOOKUP(B20,'October'' 22 Attand'!B20:BG99,58,0)</f>
        <v>Active</v>
      </c>
      <c r="BC20" s="86"/>
    </row>
    <row r="21" spans="1:55" s="41" customFormat="1" ht="41.25" customHeight="1">
      <c r="A21" s="134">
        <v>17</v>
      </c>
      <c r="B21" s="67" t="str">
        <f>+'October'' 22 Attand'!B21</f>
        <v>CHS1614</v>
      </c>
      <c r="C21" s="136" t="str">
        <f>+'October'' 22 Attand'!C21</f>
        <v>Parimala</v>
      </c>
      <c r="D21" s="68"/>
      <c r="E21" s="69" t="s">
        <v>76</v>
      </c>
      <c r="F21" s="70" t="s">
        <v>100</v>
      </c>
      <c r="G21" s="71">
        <f>VLOOKUP(B21,'October'' 22 Attand'!B21:D100,3,0)</f>
        <v>44403</v>
      </c>
      <c r="H21" s="72">
        <f>VLOOKUP(B21,'October'' 22 Attand'!B21:AW92,48,0)</f>
        <v>30</v>
      </c>
      <c r="I21" s="40">
        <f>VLOOKUP(B21,'October'' 22 Attand'!B21:AX92,49,0)</f>
        <v>30</v>
      </c>
      <c r="J21" s="42"/>
      <c r="K21" s="73">
        <f>VLOOKUP(B21,'October'' 22 Attand'!B21:BA92,52,0)</f>
        <v>0</v>
      </c>
      <c r="L21" s="73">
        <f>VLOOKUP(B21,'October'' 22 Attand'!B21:AY92,50,)</f>
        <v>11</v>
      </c>
      <c r="M21" s="74">
        <f>VLOOKUP(B21,'October'' 22 Attand'!B21:BC92,54,0)</f>
        <v>11710</v>
      </c>
      <c r="N21" s="74">
        <f>VLOOKUP(B21,'[1]salary work sheet'!$B$5:$N$99,13,0)</f>
        <v>0</v>
      </c>
      <c r="O21" s="74">
        <f>-VLOOKUP(B21,'[1]salary work sheet'!$B$5:$O$99,14,0)</f>
        <v>0</v>
      </c>
      <c r="P21" s="74">
        <f>VLOOKUP(B21,'[1]salary work sheet'!$B$5:$P$99,15,0)</f>
        <v>0</v>
      </c>
      <c r="Q21" s="74">
        <f>VLOOKUP(B21,'October'' 22 Attand'!B21:BD92,55,0)</f>
        <v>0</v>
      </c>
      <c r="R21" s="74">
        <f>VLOOKUP(B21,'October'' 22 Attand'!B21:BE92,56,0)</f>
        <v>0</v>
      </c>
      <c r="S21" s="74">
        <f t="shared" si="11"/>
        <v>11710</v>
      </c>
      <c r="T21" s="75">
        <f t="shared" si="12"/>
        <v>1405.2</v>
      </c>
      <c r="U21" s="75">
        <f t="shared" si="13"/>
        <v>13115.2</v>
      </c>
      <c r="V21" s="75">
        <f t="shared" si="14"/>
        <v>117.10000000000001</v>
      </c>
      <c r="W21" s="75">
        <f t="shared" si="15"/>
        <v>380.57499999999999</v>
      </c>
      <c r="X21" s="75">
        <f>VLOOKUP(B21,'October'' 22 Attand'!B21:BB92,53,0)</f>
        <v>13613</v>
      </c>
      <c r="Y21" s="76">
        <f t="shared" si="0"/>
        <v>11710</v>
      </c>
      <c r="Z21" s="76">
        <f t="shared" si="1"/>
        <v>0</v>
      </c>
      <c r="AA21" s="76">
        <f t="shared" si="2"/>
        <v>0</v>
      </c>
      <c r="AB21" s="76">
        <f t="shared" si="3"/>
        <v>0</v>
      </c>
      <c r="AC21" s="76">
        <f t="shared" si="4"/>
        <v>0</v>
      </c>
      <c r="AD21" s="76">
        <v>0</v>
      </c>
      <c r="AE21" s="76">
        <f t="shared" si="16"/>
        <v>1238.5576923076922</v>
      </c>
      <c r="AF21" s="77">
        <f t="shared" si="17"/>
        <v>0</v>
      </c>
      <c r="AG21" s="76">
        <f>VLOOKUP(B21,'October'' 22 Attand'!B21:AZ92,51,0)</f>
        <v>0</v>
      </c>
      <c r="AH21" s="76">
        <f t="shared" si="5"/>
        <v>0</v>
      </c>
      <c r="AI21" s="76">
        <f t="shared" si="18"/>
        <v>12948.557692307691</v>
      </c>
      <c r="AJ21" s="76"/>
      <c r="AK21" s="78">
        <f t="shared" si="19"/>
        <v>1405.2</v>
      </c>
      <c r="AL21" s="78"/>
      <c r="AM21" s="78">
        <f t="shared" si="20"/>
        <v>97.114182692307679</v>
      </c>
      <c r="AN21" s="79">
        <f t="shared" si="6"/>
        <v>0</v>
      </c>
      <c r="AO21" s="80">
        <v>0</v>
      </c>
      <c r="AP21" s="78">
        <f t="shared" si="21"/>
        <v>1502.3141826923077</v>
      </c>
      <c r="AQ21" s="81">
        <f t="shared" si="22"/>
        <v>11446.243509615384</v>
      </c>
      <c r="AR21" s="81">
        <f t="shared" si="7"/>
        <v>1522.3</v>
      </c>
      <c r="AS21" s="81">
        <v>0</v>
      </c>
      <c r="AT21" s="81">
        <f t="shared" si="8"/>
        <v>420.828125</v>
      </c>
      <c r="AU21" s="81">
        <v>0</v>
      </c>
      <c r="AV21" s="82">
        <f t="shared" si="9"/>
        <v>14891.685817307691</v>
      </c>
      <c r="AW21" s="83">
        <v>7612</v>
      </c>
      <c r="AX21" s="81">
        <f t="shared" si="10"/>
        <v>1238.5576923076922</v>
      </c>
      <c r="AY21" s="134">
        <v>900</v>
      </c>
      <c r="AZ21" s="81">
        <f t="shared" si="23"/>
        <v>15791.685817307691</v>
      </c>
      <c r="BA21" s="84">
        <f>VLOOKUP(B21,'October'' 22 Attand'!B21:BH100,59,0)</f>
        <v>0</v>
      </c>
      <c r="BB21" s="81" t="str">
        <f>VLOOKUP(B21,'October'' 22 Attand'!B21:BG100,58,0)</f>
        <v>Active</v>
      </c>
      <c r="BC21" s="134"/>
    </row>
    <row r="22" spans="1:55" s="41" customFormat="1" ht="41.25" customHeight="1">
      <c r="A22" s="134">
        <v>18</v>
      </c>
      <c r="B22" s="67" t="str">
        <f>+'October'' 22 Attand'!B22</f>
        <v>CHS1615</v>
      </c>
      <c r="C22" s="136" t="str">
        <f>+'October'' 22 Attand'!C22</f>
        <v>Kuruba Giriprakash</v>
      </c>
      <c r="D22" s="68"/>
      <c r="E22" s="69" t="s">
        <v>76</v>
      </c>
      <c r="F22" s="70" t="s">
        <v>100</v>
      </c>
      <c r="G22" s="71">
        <f>VLOOKUP(B22,'October'' 22 Attand'!B22:D101,3,0)</f>
        <v>44405</v>
      </c>
      <c r="H22" s="72">
        <f>VLOOKUP(B22,'October'' 22 Attand'!B22:AW93,48,0)</f>
        <v>30</v>
      </c>
      <c r="I22" s="40">
        <f>VLOOKUP(B22,'October'' 22 Attand'!B22:AX93,49,0)</f>
        <v>30</v>
      </c>
      <c r="J22" s="42"/>
      <c r="K22" s="73">
        <f>VLOOKUP(B22,'October'' 22 Attand'!B22:BA93,52,0)</f>
        <v>0</v>
      </c>
      <c r="L22" s="73">
        <f>VLOOKUP(B22,'October'' 22 Attand'!B22:AY93,50,)</f>
        <v>56</v>
      </c>
      <c r="M22" s="74">
        <f>VLOOKUP(B22,'October'' 22 Attand'!B22:BC93,54,0)</f>
        <v>11710</v>
      </c>
      <c r="N22" s="74">
        <f>VLOOKUP(B22,'[1]salary work sheet'!$B$5:$N$99,13,0)</f>
        <v>0</v>
      </c>
      <c r="O22" s="74">
        <f>-VLOOKUP(B22,'[1]salary work sheet'!$B$5:$O$99,14,0)</f>
        <v>0</v>
      </c>
      <c r="P22" s="74">
        <f>VLOOKUP(B22,'[1]salary work sheet'!$B$5:$P$99,15,0)</f>
        <v>0</v>
      </c>
      <c r="Q22" s="74">
        <f>VLOOKUP(B22,'October'' 22 Attand'!B22:BD93,55,0)</f>
        <v>0</v>
      </c>
      <c r="R22" s="74">
        <f>VLOOKUP(B22,'October'' 22 Attand'!B22:BE93,56,0)</f>
        <v>0</v>
      </c>
      <c r="S22" s="74">
        <f t="shared" si="11"/>
        <v>11710</v>
      </c>
      <c r="T22" s="75">
        <f t="shared" si="12"/>
        <v>1405.2</v>
      </c>
      <c r="U22" s="75">
        <f t="shared" si="13"/>
        <v>13115.2</v>
      </c>
      <c r="V22" s="75">
        <f t="shared" si="14"/>
        <v>117.10000000000001</v>
      </c>
      <c r="W22" s="75">
        <f t="shared" si="15"/>
        <v>380.57499999999999</v>
      </c>
      <c r="X22" s="75">
        <f>VLOOKUP(B22,'October'' 22 Attand'!B22:BB93,53,0)</f>
        <v>13613</v>
      </c>
      <c r="Y22" s="76">
        <f t="shared" si="0"/>
        <v>11710</v>
      </c>
      <c r="Z22" s="76">
        <f t="shared" si="1"/>
        <v>0</v>
      </c>
      <c r="AA22" s="76">
        <f t="shared" si="2"/>
        <v>0</v>
      </c>
      <c r="AB22" s="76">
        <f t="shared" si="3"/>
        <v>0</v>
      </c>
      <c r="AC22" s="76">
        <f t="shared" si="4"/>
        <v>0</v>
      </c>
      <c r="AD22" s="76">
        <v>0</v>
      </c>
      <c r="AE22" s="76">
        <f t="shared" si="16"/>
        <v>6305.3846153846152</v>
      </c>
      <c r="AF22" s="77">
        <f t="shared" si="17"/>
        <v>0</v>
      </c>
      <c r="AG22" s="76">
        <f>VLOOKUP(B22,'October'' 22 Attand'!B22:AZ93,51,0)</f>
        <v>500</v>
      </c>
      <c r="AH22" s="76">
        <f t="shared" si="5"/>
        <v>0</v>
      </c>
      <c r="AI22" s="76">
        <f t="shared" si="18"/>
        <v>18515.384615384617</v>
      </c>
      <c r="AJ22" s="76"/>
      <c r="AK22" s="78">
        <f t="shared" si="19"/>
        <v>1405.2</v>
      </c>
      <c r="AL22" s="78"/>
      <c r="AM22" s="78">
        <f t="shared" si="20"/>
        <v>138.86538461538461</v>
      </c>
      <c r="AN22" s="79">
        <f t="shared" si="6"/>
        <v>200</v>
      </c>
      <c r="AO22" s="80">
        <v>0</v>
      </c>
      <c r="AP22" s="78">
        <f t="shared" si="21"/>
        <v>1744.0653846153846</v>
      </c>
      <c r="AQ22" s="81">
        <f t="shared" si="22"/>
        <v>16771.319230769233</v>
      </c>
      <c r="AR22" s="81">
        <f t="shared" si="7"/>
        <v>1522.3</v>
      </c>
      <c r="AS22" s="81">
        <v>0</v>
      </c>
      <c r="AT22" s="81">
        <f t="shared" si="8"/>
        <v>601.75000000000011</v>
      </c>
      <c r="AU22" s="81">
        <v>0</v>
      </c>
      <c r="AV22" s="82">
        <f t="shared" si="9"/>
        <v>20639.434615384616</v>
      </c>
      <c r="AW22" s="83">
        <v>7516</v>
      </c>
      <c r="AX22" s="81">
        <f t="shared" si="10"/>
        <v>6305.3846153846152</v>
      </c>
      <c r="AY22" s="134">
        <v>900</v>
      </c>
      <c r="AZ22" s="81">
        <f t="shared" si="23"/>
        <v>21539.434615384616</v>
      </c>
      <c r="BA22" s="84">
        <f>VLOOKUP(B22,'October'' 22 Attand'!B22:BH101,59,0)</f>
        <v>0</v>
      </c>
      <c r="BB22" s="81" t="str">
        <f>VLOOKUP(B22,'October'' 22 Attand'!B22:BG101,58,0)</f>
        <v>Active</v>
      </c>
      <c r="BC22" s="134"/>
    </row>
    <row r="23" spans="1:55" s="85" customFormat="1" ht="41.25" customHeight="1">
      <c r="A23" s="134">
        <v>19</v>
      </c>
      <c r="B23" s="67" t="str">
        <f>+'October'' 22 Attand'!B23</f>
        <v>CHS1617</v>
      </c>
      <c r="C23" s="136" t="str">
        <f>+'October'' 22 Attand'!C23</f>
        <v>M Manikanta</v>
      </c>
      <c r="D23" s="68"/>
      <c r="E23" s="69" t="s">
        <v>76</v>
      </c>
      <c r="F23" s="70" t="s">
        <v>100</v>
      </c>
      <c r="G23" s="71">
        <f>VLOOKUP(B23,'October'' 22 Attand'!B23:D102,3,0)</f>
        <v>44406</v>
      </c>
      <c r="H23" s="72">
        <f>VLOOKUP(B23,'October'' 22 Attand'!B23:AW94,48,0)</f>
        <v>30</v>
      </c>
      <c r="I23" s="40">
        <f>VLOOKUP(B23,'October'' 22 Attand'!B23:AX94,49,0)</f>
        <v>30</v>
      </c>
      <c r="J23" s="42"/>
      <c r="K23" s="73">
        <f>VLOOKUP(B23,'October'' 22 Attand'!B23:BA94,52,0)</f>
        <v>0</v>
      </c>
      <c r="L23" s="73">
        <f>VLOOKUP(B23,'October'' 22 Attand'!B23:AY94,50,)</f>
        <v>72.5</v>
      </c>
      <c r="M23" s="74">
        <f>VLOOKUP(B23,'October'' 22 Attand'!B23:BC94,54,0)</f>
        <v>11710</v>
      </c>
      <c r="N23" s="74">
        <f>VLOOKUP(B23,'[1]salary work sheet'!$B$5:$N$99,13,0)</f>
        <v>0</v>
      </c>
      <c r="O23" s="74">
        <f>-VLOOKUP(B23,'[1]salary work sheet'!$B$5:$O$99,14,0)</f>
        <v>0</v>
      </c>
      <c r="P23" s="74">
        <f>VLOOKUP(B23,'[1]salary work sheet'!$B$5:$P$99,15,0)</f>
        <v>0</v>
      </c>
      <c r="Q23" s="74">
        <f>VLOOKUP(B23,'October'' 22 Attand'!B23:BD94,55,0)</f>
        <v>0</v>
      </c>
      <c r="R23" s="74">
        <f>VLOOKUP(B23,'October'' 22 Attand'!B23:BE94,56,0)</f>
        <v>0</v>
      </c>
      <c r="S23" s="74">
        <f t="shared" si="11"/>
        <v>11710</v>
      </c>
      <c r="T23" s="75">
        <f t="shared" si="12"/>
        <v>1405.2</v>
      </c>
      <c r="U23" s="75">
        <f t="shared" si="13"/>
        <v>13115.2</v>
      </c>
      <c r="V23" s="75">
        <f t="shared" si="14"/>
        <v>117.10000000000001</v>
      </c>
      <c r="W23" s="75">
        <f t="shared" si="15"/>
        <v>380.57499999999999</v>
      </c>
      <c r="X23" s="75">
        <f>VLOOKUP(B23,'October'' 22 Attand'!B23:BB94,53,0)</f>
        <v>13613</v>
      </c>
      <c r="Y23" s="76">
        <f t="shared" si="0"/>
        <v>11710</v>
      </c>
      <c r="Z23" s="76">
        <f t="shared" si="1"/>
        <v>0</v>
      </c>
      <c r="AA23" s="76">
        <f t="shared" si="2"/>
        <v>0</v>
      </c>
      <c r="AB23" s="76">
        <f t="shared" si="3"/>
        <v>0</v>
      </c>
      <c r="AC23" s="76">
        <f t="shared" si="4"/>
        <v>0</v>
      </c>
      <c r="AD23" s="76">
        <v>0</v>
      </c>
      <c r="AE23" s="76">
        <f t="shared" si="16"/>
        <v>8163.2211538461534</v>
      </c>
      <c r="AF23" s="77">
        <f t="shared" si="17"/>
        <v>0</v>
      </c>
      <c r="AG23" s="76">
        <f>VLOOKUP(B23,'October'' 22 Attand'!B23:AZ94,51,0)</f>
        <v>400</v>
      </c>
      <c r="AH23" s="76">
        <f t="shared" si="5"/>
        <v>0</v>
      </c>
      <c r="AI23" s="76">
        <f t="shared" si="18"/>
        <v>20273.221153846152</v>
      </c>
      <c r="AJ23" s="76"/>
      <c r="AK23" s="78">
        <f t="shared" si="19"/>
        <v>1405.2</v>
      </c>
      <c r="AL23" s="78"/>
      <c r="AM23" s="78">
        <f t="shared" si="20"/>
        <v>152.04915865384615</v>
      </c>
      <c r="AN23" s="79">
        <f t="shared" si="6"/>
        <v>200</v>
      </c>
      <c r="AO23" s="80">
        <v>0</v>
      </c>
      <c r="AP23" s="78">
        <f t="shared" si="21"/>
        <v>1757.2491586538463</v>
      </c>
      <c r="AQ23" s="81">
        <f t="shared" si="22"/>
        <v>18515.971995192307</v>
      </c>
      <c r="AR23" s="81">
        <f t="shared" si="7"/>
        <v>1522.3</v>
      </c>
      <c r="AS23" s="81">
        <v>0</v>
      </c>
      <c r="AT23" s="81">
        <f t="shared" si="8"/>
        <v>658.87968749999993</v>
      </c>
      <c r="AU23" s="81">
        <v>0</v>
      </c>
      <c r="AV23" s="82">
        <f t="shared" si="9"/>
        <v>22454.400841346152</v>
      </c>
      <c r="AW23" s="83">
        <v>7456</v>
      </c>
      <c r="AX23" s="81">
        <f t="shared" si="10"/>
        <v>8163.2211538461534</v>
      </c>
      <c r="AY23" s="134">
        <v>900</v>
      </c>
      <c r="AZ23" s="81">
        <f t="shared" si="23"/>
        <v>23354.400841346152</v>
      </c>
      <c r="BA23" s="84">
        <f>VLOOKUP(B23,'October'' 22 Attand'!B23:BH102,59,0)</f>
        <v>0</v>
      </c>
      <c r="BB23" s="81" t="str">
        <f>VLOOKUP(B23,'October'' 22 Attand'!B23:BG102,58,0)</f>
        <v>Active</v>
      </c>
      <c r="BC23" s="58"/>
    </row>
    <row r="24" spans="1:55" s="89" customFormat="1" ht="41.25" customHeight="1">
      <c r="A24" s="134">
        <v>20</v>
      </c>
      <c r="B24" s="67" t="str">
        <f>+'October'' 22 Attand'!B24</f>
        <v>CHS1625</v>
      </c>
      <c r="C24" s="136" t="str">
        <f>+'October'' 22 Attand'!C24</f>
        <v>Geetha G</v>
      </c>
      <c r="D24" s="68"/>
      <c r="E24" s="69" t="s">
        <v>76</v>
      </c>
      <c r="F24" s="70" t="s">
        <v>100</v>
      </c>
      <c r="G24" s="71">
        <f>VLOOKUP(B24,'October'' 22 Attand'!B24:D103,3,0)</f>
        <v>44429</v>
      </c>
      <c r="H24" s="72">
        <f>VLOOKUP(B24,'October'' 22 Attand'!B24:AW95,48,0)</f>
        <v>30</v>
      </c>
      <c r="I24" s="40">
        <f>VLOOKUP(B24,'October'' 22 Attand'!B24:AX95,49,0)</f>
        <v>30</v>
      </c>
      <c r="J24" s="42"/>
      <c r="K24" s="73">
        <f>VLOOKUP(B24,'October'' 22 Attand'!B24:BA95,52,0)</f>
        <v>0</v>
      </c>
      <c r="L24" s="73">
        <f>VLOOKUP(B24,'October'' 22 Attand'!B24:AY95,50,)</f>
        <v>67.5</v>
      </c>
      <c r="M24" s="74">
        <f>VLOOKUP(B24,'October'' 22 Attand'!B24:BC95,54,0)</f>
        <v>11710</v>
      </c>
      <c r="N24" s="74">
        <f>VLOOKUP(B24,'[1]salary work sheet'!$B$5:$N$99,13,0)</f>
        <v>0</v>
      </c>
      <c r="O24" s="74">
        <f>-VLOOKUP(B24,'[1]salary work sheet'!$B$5:$O$99,14,0)</f>
        <v>0</v>
      </c>
      <c r="P24" s="74">
        <f>VLOOKUP(B24,'[1]salary work sheet'!$B$5:$P$99,15,0)</f>
        <v>0</v>
      </c>
      <c r="Q24" s="74">
        <f>VLOOKUP(B24,'October'' 22 Attand'!B24:BD95,55,0)</f>
        <v>0</v>
      </c>
      <c r="R24" s="74">
        <f>VLOOKUP(B24,'October'' 22 Attand'!B24:BE95,56,0)</f>
        <v>0</v>
      </c>
      <c r="S24" s="74">
        <f t="shared" si="11"/>
        <v>11710</v>
      </c>
      <c r="T24" s="75">
        <f t="shared" si="12"/>
        <v>1405.2</v>
      </c>
      <c r="U24" s="75">
        <f t="shared" si="13"/>
        <v>13115.2</v>
      </c>
      <c r="V24" s="75">
        <f t="shared" si="14"/>
        <v>117.10000000000001</v>
      </c>
      <c r="W24" s="75">
        <f t="shared" si="15"/>
        <v>380.57499999999999</v>
      </c>
      <c r="X24" s="75">
        <f>VLOOKUP(B24,'October'' 22 Attand'!B24:BB95,53,0)</f>
        <v>13613</v>
      </c>
      <c r="Y24" s="76">
        <f t="shared" si="0"/>
        <v>11710</v>
      </c>
      <c r="Z24" s="76">
        <v>0</v>
      </c>
      <c r="AA24" s="76">
        <v>0</v>
      </c>
      <c r="AB24" s="76">
        <v>0</v>
      </c>
      <c r="AC24" s="76">
        <v>0</v>
      </c>
      <c r="AD24" s="76">
        <v>0</v>
      </c>
      <c r="AE24" s="76">
        <f t="shared" si="16"/>
        <v>7600.2403846153838</v>
      </c>
      <c r="AF24" s="77">
        <f t="shared" si="17"/>
        <v>0</v>
      </c>
      <c r="AG24" s="76">
        <f>VLOOKUP(B24,'October'' 22 Attand'!B24:AZ95,51,0)</f>
        <v>0</v>
      </c>
      <c r="AH24" s="76">
        <f t="shared" si="5"/>
        <v>0</v>
      </c>
      <c r="AI24" s="76">
        <f t="shared" si="18"/>
        <v>19310.240384615383</v>
      </c>
      <c r="AJ24" s="76"/>
      <c r="AK24" s="78">
        <f t="shared" si="19"/>
        <v>1405.2</v>
      </c>
      <c r="AL24" s="78"/>
      <c r="AM24" s="78">
        <f t="shared" si="20"/>
        <v>144.82680288461538</v>
      </c>
      <c r="AN24" s="79">
        <f t="shared" si="6"/>
        <v>200</v>
      </c>
      <c r="AO24" s="80">
        <v>0</v>
      </c>
      <c r="AP24" s="78">
        <f t="shared" si="21"/>
        <v>1750.0268028846153</v>
      </c>
      <c r="AQ24" s="81">
        <f t="shared" si="22"/>
        <v>17560.213581730768</v>
      </c>
      <c r="AR24" s="81">
        <f t="shared" si="7"/>
        <v>1522.3</v>
      </c>
      <c r="AS24" s="81">
        <v>0</v>
      </c>
      <c r="AT24" s="81">
        <f t="shared" si="8"/>
        <v>627.58281249999993</v>
      </c>
      <c r="AU24" s="81">
        <v>0</v>
      </c>
      <c r="AV24" s="82">
        <f t="shared" si="9"/>
        <v>21460.123197115383</v>
      </c>
      <c r="AW24" s="83">
        <v>6889</v>
      </c>
      <c r="AX24" s="81">
        <f t="shared" si="10"/>
        <v>7600.2403846153838</v>
      </c>
      <c r="AY24" s="134">
        <v>900</v>
      </c>
      <c r="AZ24" s="81">
        <f t="shared" si="23"/>
        <v>22360.123197115383</v>
      </c>
      <c r="BA24" s="84">
        <f>VLOOKUP(B24,'October'' 22 Attand'!B24:BH103,59,0)</f>
        <v>0</v>
      </c>
      <c r="BB24" s="81" t="str">
        <f>VLOOKUP(B24,'October'' 22 Attand'!B24:BG103,58,0)</f>
        <v>Active</v>
      </c>
      <c r="BC24" s="88"/>
    </row>
    <row r="25" spans="1:55" s="85" customFormat="1" ht="41.25" customHeight="1">
      <c r="A25" s="134">
        <v>21</v>
      </c>
      <c r="B25" s="67" t="str">
        <f>+'October'' 22 Attand'!B25</f>
        <v>CHS1628</v>
      </c>
      <c r="C25" s="136" t="str">
        <f>+'October'' 22 Attand'!C25</f>
        <v>Satyabrata Ghosh</v>
      </c>
      <c r="D25" s="68"/>
      <c r="E25" s="69" t="s">
        <v>76</v>
      </c>
      <c r="F25" s="70" t="s">
        <v>100</v>
      </c>
      <c r="G25" s="71">
        <f>VLOOKUP(B25,'October'' 22 Attand'!B25:D104,3,0)</f>
        <v>44440</v>
      </c>
      <c r="H25" s="72">
        <f>VLOOKUP(B25,'October'' 22 Attand'!B25:AW96,48,0)</f>
        <v>30</v>
      </c>
      <c r="I25" s="40">
        <f>VLOOKUP(B25,'October'' 22 Attand'!B25:AX96,49,0)</f>
        <v>30</v>
      </c>
      <c r="J25" s="42"/>
      <c r="K25" s="73">
        <f>VLOOKUP(B25,'October'' 22 Attand'!B25:BA96,52,0)</f>
        <v>0</v>
      </c>
      <c r="L25" s="73">
        <f>VLOOKUP(B25,'October'' 22 Attand'!B25:AY96,50,)</f>
        <v>0</v>
      </c>
      <c r="M25" s="74">
        <f>VLOOKUP(B25,'October'' 22 Attand'!B25:BC96,54,0)</f>
        <v>11710</v>
      </c>
      <c r="N25" s="74">
        <f>VLOOKUP(B25,'[1]salary work sheet'!$B$5:$N$99,13,0)</f>
        <v>0</v>
      </c>
      <c r="O25" s="74">
        <f>-VLOOKUP(B25,'[1]salary work sheet'!$B$5:$O$99,14,0)</f>
        <v>0</v>
      </c>
      <c r="P25" s="74">
        <f>VLOOKUP(B25,'[1]salary work sheet'!$B$5:$P$99,15,0)</f>
        <v>0</v>
      </c>
      <c r="Q25" s="74">
        <f>VLOOKUP(B25,'October'' 22 Attand'!B25:BD96,55,0)</f>
        <v>0</v>
      </c>
      <c r="R25" s="74">
        <f>VLOOKUP(B25,'October'' 22 Attand'!B25:BE96,56,0)</f>
        <v>0</v>
      </c>
      <c r="S25" s="74">
        <f t="shared" si="11"/>
        <v>11710</v>
      </c>
      <c r="T25" s="75">
        <f t="shared" si="12"/>
        <v>1405.2</v>
      </c>
      <c r="U25" s="75">
        <f t="shared" si="13"/>
        <v>13115.2</v>
      </c>
      <c r="V25" s="75">
        <f t="shared" si="14"/>
        <v>117.10000000000001</v>
      </c>
      <c r="W25" s="75">
        <f t="shared" si="15"/>
        <v>380.57499999999999</v>
      </c>
      <c r="X25" s="75">
        <f>VLOOKUP(B25,'October'' 22 Attand'!B25:BB96,53,0)</f>
        <v>13613</v>
      </c>
      <c r="Y25" s="76">
        <f t="shared" si="0"/>
        <v>11710</v>
      </c>
      <c r="Z25" s="76">
        <f>N25/H25*I25</f>
        <v>0</v>
      </c>
      <c r="AA25" s="76">
        <f>Q25/H25*I25</f>
        <v>0</v>
      </c>
      <c r="AB25" s="76">
        <f>R25/H25*I25</f>
        <v>0</v>
      </c>
      <c r="AC25" s="76">
        <f>P25/H25*I25</f>
        <v>0</v>
      </c>
      <c r="AD25" s="76">
        <v>0</v>
      </c>
      <c r="AE25" s="76">
        <f t="shared" si="16"/>
        <v>0</v>
      </c>
      <c r="AF25" s="77">
        <f t="shared" si="17"/>
        <v>0</v>
      </c>
      <c r="AG25" s="76">
        <f>VLOOKUP(B25,'October'' 22 Attand'!B25:AZ96,51,0)</f>
        <v>0</v>
      </c>
      <c r="AH25" s="76">
        <f t="shared" si="5"/>
        <v>0</v>
      </c>
      <c r="AI25" s="76">
        <f t="shared" si="18"/>
        <v>11710</v>
      </c>
      <c r="AJ25" s="76"/>
      <c r="AK25" s="78">
        <f t="shared" si="19"/>
        <v>1405.2</v>
      </c>
      <c r="AL25" s="78"/>
      <c r="AM25" s="78">
        <f t="shared" si="20"/>
        <v>87.825000000000003</v>
      </c>
      <c r="AN25" s="79">
        <f t="shared" si="6"/>
        <v>0</v>
      </c>
      <c r="AO25" s="80">
        <v>0</v>
      </c>
      <c r="AP25" s="78">
        <f t="shared" si="21"/>
        <v>1493.0250000000001</v>
      </c>
      <c r="AQ25" s="81">
        <f t="shared" si="22"/>
        <v>10216.975</v>
      </c>
      <c r="AR25" s="81">
        <f t="shared" si="7"/>
        <v>1522.3</v>
      </c>
      <c r="AS25" s="81">
        <v>0</v>
      </c>
      <c r="AT25" s="81">
        <f t="shared" si="8"/>
        <v>380.57499999999999</v>
      </c>
      <c r="AU25" s="81">
        <v>0</v>
      </c>
      <c r="AV25" s="82">
        <f t="shared" si="9"/>
        <v>13612.875</v>
      </c>
      <c r="AW25" s="83">
        <v>6508</v>
      </c>
      <c r="AX25" s="81">
        <f t="shared" si="10"/>
        <v>0</v>
      </c>
      <c r="AY25" s="134">
        <v>900</v>
      </c>
      <c r="AZ25" s="81">
        <f t="shared" si="23"/>
        <v>14512.875</v>
      </c>
      <c r="BA25" s="84">
        <f>VLOOKUP(B25,'October'' 22 Attand'!B25:BH104,59,0)</f>
        <v>0</v>
      </c>
      <c r="BB25" s="81" t="str">
        <f>VLOOKUP(B25,'October'' 22 Attand'!B25:BG104,58,0)</f>
        <v>Active</v>
      </c>
      <c r="BC25" s="58"/>
    </row>
    <row r="26" spans="1:55" s="41" customFormat="1" ht="41.25" customHeight="1">
      <c r="A26" s="134">
        <v>22</v>
      </c>
      <c r="B26" s="67" t="str">
        <f>+'October'' 22 Attand'!B26</f>
        <v>CHS1634</v>
      </c>
      <c r="C26" s="136" t="str">
        <f>+'October'' 22 Attand'!C26</f>
        <v>T L Pavan kalyana</v>
      </c>
      <c r="D26" s="68"/>
      <c r="E26" s="69" t="s">
        <v>76</v>
      </c>
      <c r="F26" s="70" t="s">
        <v>100</v>
      </c>
      <c r="G26" s="71">
        <f>VLOOKUP(B26,'October'' 22 Attand'!B26:D105,3,0)</f>
        <v>44456</v>
      </c>
      <c r="H26" s="72">
        <f>VLOOKUP(B26,'October'' 22 Attand'!B26:AW97,48,0)</f>
        <v>30</v>
      </c>
      <c r="I26" s="40">
        <f>VLOOKUP(B26,'October'' 22 Attand'!B26:AX97,49,0)</f>
        <v>30</v>
      </c>
      <c r="J26" s="42"/>
      <c r="K26" s="73">
        <f>VLOOKUP(B26,'October'' 22 Attand'!B26:BA97,52,0)</f>
        <v>0</v>
      </c>
      <c r="L26" s="73">
        <f>VLOOKUP(B26,'October'' 22 Attand'!B26:AY97,50,)</f>
        <v>32.5</v>
      </c>
      <c r="M26" s="74">
        <f>VLOOKUP(B26,'October'' 22 Attand'!B26:BC97,54,0)</f>
        <v>11710</v>
      </c>
      <c r="N26" s="74">
        <f>VLOOKUP(B26,'[1]salary work sheet'!$B$5:$N$99,13,0)</f>
        <v>0</v>
      </c>
      <c r="O26" s="74">
        <f>-VLOOKUP(B26,'[1]salary work sheet'!$B$5:$O$99,14,0)</f>
        <v>0</v>
      </c>
      <c r="P26" s="74">
        <f>VLOOKUP(B26,'[1]salary work sheet'!$B$5:$P$99,15,0)</f>
        <v>0</v>
      </c>
      <c r="Q26" s="74">
        <f>VLOOKUP(B26,'October'' 22 Attand'!B26:BD97,55,0)</f>
        <v>0</v>
      </c>
      <c r="R26" s="74">
        <f>VLOOKUP(B26,'October'' 22 Attand'!B26:BE97,56,0)</f>
        <v>0</v>
      </c>
      <c r="S26" s="74">
        <f t="shared" si="11"/>
        <v>11710</v>
      </c>
      <c r="T26" s="75">
        <f t="shared" si="12"/>
        <v>1405.2</v>
      </c>
      <c r="U26" s="75">
        <f t="shared" si="13"/>
        <v>13115.2</v>
      </c>
      <c r="V26" s="75">
        <f t="shared" si="14"/>
        <v>117.10000000000001</v>
      </c>
      <c r="W26" s="75">
        <f t="shared" si="15"/>
        <v>380.57499999999999</v>
      </c>
      <c r="X26" s="75">
        <f>VLOOKUP(B26,'October'' 22 Attand'!B26:BB97,53,0)</f>
        <v>13613</v>
      </c>
      <c r="Y26" s="76">
        <f t="shared" si="0"/>
        <v>11710</v>
      </c>
      <c r="Z26" s="76">
        <f>N26/H26*I26</f>
        <v>0</v>
      </c>
      <c r="AA26" s="76">
        <f>Q26/H26*I26</f>
        <v>0</v>
      </c>
      <c r="AB26" s="76">
        <f>R26/H26*I26</f>
        <v>0</v>
      </c>
      <c r="AC26" s="76">
        <f>P26/H26*I26</f>
        <v>0</v>
      </c>
      <c r="AD26" s="76">
        <v>0</v>
      </c>
      <c r="AE26" s="76">
        <f t="shared" si="16"/>
        <v>3659.375</v>
      </c>
      <c r="AF26" s="77">
        <f t="shared" si="17"/>
        <v>0</v>
      </c>
      <c r="AG26" s="76">
        <f>VLOOKUP(B26,'October'' 22 Attand'!B26:AZ97,51,0)</f>
        <v>300</v>
      </c>
      <c r="AH26" s="76">
        <f t="shared" si="5"/>
        <v>0</v>
      </c>
      <c r="AI26" s="76">
        <f t="shared" si="18"/>
        <v>15669.375</v>
      </c>
      <c r="AJ26" s="76"/>
      <c r="AK26" s="78">
        <f t="shared" si="19"/>
        <v>1405.2</v>
      </c>
      <c r="AL26" s="78"/>
      <c r="AM26" s="78">
        <f t="shared" si="20"/>
        <v>117.52031249999999</v>
      </c>
      <c r="AN26" s="79">
        <f t="shared" si="6"/>
        <v>200</v>
      </c>
      <c r="AO26" s="80">
        <v>0</v>
      </c>
      <c r="AP26" s="78">
        <f t="shared" si="21"/>
        <v>1722.7203125000001</v>
      </c>
      <c r="AQ26" s="81">
        <f t="shared" si="22"/>
        <v>13946.6546875</v>
      </c>
      <c r="AR26" s="81">
        <f t="shared" si="7"/>
        <v>1522.3</v>
      </c>
      <c r="AS26" s="81">
        <v>0</v>
      </c>
      <c r="AT26" s="81">
        <f t="shared" si="8"/>
        <v>509.25468750000005</v>
      </c>
      <c r="AU26" s="81">
        <v>0</v>
      </c>
      <c r="AV26" s="82">
        <f t="shared" si="9"/>
        <v>17700.9296875</v>
      </c>
      <c r="AW26" s="83">
        <v>6008</v>
      </c>
      <c r="AX26" s="81">
        <f t="shared" si="10"/>
        <v>3659.375</v>
      </c>
      <c r="AY26" s="134">
        <v>900</v>
      </c>
      <c r="AZ26" s="81">
        <f t="shared" si="23"/>
        <v>18600.9296875</v>
      </c>
      <c r="BA26" s="84">
        <f>VLOOKUP(B26,'October'' 22 Attand'!B26:BH105,59,0)</f>
        <v>0</v>
      </c>
      <c r="BB26" s="81" t="str">
        <f>VLOOKUP(B26,'October'' 22 Attand'!B26:BG105,58,0)</f>
        <v>Active</v>
      </c>
      <c r="BC26" s="134"/>
    </row>
    <row r="27" spans="1:55" s="85" customFormat="1" ht="41.25" customHeight="1">
      <c r="A27" s="134">
        <v>23</v>
      </c>
      <c r="B27" s="67" t="str">
        <f>+'October'' 22 Attand'!B27</f>
        <v>CHS1635</v>
      </c>
      <c r="C27" s="136" t="str">
        <f>+'October'' 22 Attand'!C27</f>
        <v>Manjunath M</v>
      </c>
      <c r="D27" s="68"/>
      <c r="E27" s="69" t="s">
        <v>76</v>
      </c>
      <c r="F27" s="70" t="s">
        <v>100</v>
      </c>
      <c r="G27" s="71">
        <f>VLOOKUP(B27,'October'' 22 Attand'!B27:D106,3,0)</f>
        <v>44480</v>
      </c>
      <c r="H27" s="72">
        <f>VLOOKUP(B27,'October'' 22 Attand'!B27:AW98,48,0)</f>
        <v>30</v>
      </c>
      <c r="I27" s="40">
        <f>VLOOKUP(B27,'October'' 22 Attand'!B27:AX98,49,0)</f>
        <v>30</v>
      </c>
      <c r="J27" s="42"/>
      <c r="K27" s="73">
        <f>VLOOKUP(B27,'October'' 22 Attand'!B27:BA98,52,0)</f>
        <v>0</v>
      </c>
      <c r="L27" s="73">
        <f>VLOOKUP(B27,'October'' 22 Attand'!B27:AY98,50,)</f>
        <v>27.5</v>
      </c>
      <c r="M27" s="74">
        <f>VLOOKUP(B27,'October'' 22 Attand'!B27:BC98,54,0)</f>
        <v>11710</v>
      </c>
      <c r="N27" s="74">
        <f>VLOOKUP(B27,'[1]salary work sheet'!$B$5:$N$99,13,0)</f>
        <v>0</v>
      </c>
      <c r="O27" s="74">
        <f>-VLOOKUP(B27,'[1]salary work sheet'!$B$5:$O$99,14,0)</f>
        <v>0</v>
      </c>
      <c r="P27" s="74">
        <f>VLOOKUP(B27,'[1]salary work sheet'!$B$5:$P$99,15,0)</f>
        <v>0</v>
      </c>
      <c r="Q27" s="74">
        <f>VLOOKUP(B27,'October'' 22 Attand'!B27:BD98,55,0)</f>
        <v>0</v>
      </c>
      <c r="R27" s="74">
        <f>VLOOKUP(B27,'October'' 22 Attand'!B27:BE98,56,0)</f>
        <v>0</v>
      </c>
      <c r="S27" s="74">
        <f t="shared" si="11"/>
        <v>11710</v>
      </c>
      <c r="T27" s="75">
        <f t="shared" si="12"/>
        <v>1405.2</v>
      </c>
      <c r="U27" s="75">
        <f t="shared" si="13"/>
        <v>13115.2</v>
      </c>
      <c r="V27" s="75">
        <f t="shared" si="14"/>
        <v>117.10000000000001</v>
      </c>
      <c r="W27" s="75">
        <f t="shared" si="15"/>
        <v>380.57499999999999</v>
      </c>
      <c r="X27" s="75">
        <f>VLOOKUP(B27,'October'' 22 Attand'!B27:BB98,53,0)</f>
        <v>13613</v>
      </c>
      <c r="Y27" s="76">
        <f t="shared" si="0"/>
        <v>11710</v>
      </c>
      <c r="Z27" s="76">
        <f>N27/H27*I27</f>
        <v>0</v>
      </c>
      <c r="AA27" s="76">
        <f>Q27/H27*I27</f>
        <v>0</v>
      </c>
      <c r="AB27" s="76">
        <f>R27/H27*I27</f>
        <v>0</v>
      </c>
      <c r="AC27" s="76">
        <f>P27/H27*I27</f>
        <v>0</v>
      </c>
      <c r="AD27" s="76">
        <v>0</v>
      </c>
      <c r="AE27" s="76">
        <f t="shared" si="16"/>
        <v>3096.3942307692305</v>
      </c>
      <c r="AF27" s="77">
        <f t="shared" si="17"/>
        <v>0</v>
      </c>
      <c r="AG27" s="76">
        <f>VLOOKUP(B27,'October'' 22 Attand'!B27:AZ98,51,0)</f>
        <v>1300</v>
      </c>
      <c r="AH27" s="76">
        <f t="shared" si="5"/>
        <v>0</v>
      </c>
      <c r="AI27" s="76">
        <f t="shared" si="18"/>
        <v>16106.39423076923</v>
      </c>
      <c r="AJ27" s="76"/>
      <c r="AK27" s="78">
        <f t="shared" si="19"/>
        <v>1405.2</v>
      </c>
      <c r="AL27" s="78"/>
      <c r="AM27" s="78">
        <f t="shared" si="20"/>
        <v>120.79795673076923</v>
      </c>
      <c r="AN27" s="79">
        <f t="shared" si="6"/>
        <v>200</v>
      </c>
      <c r="AO27" s="80">
        <v>0</v>
      </c>
      <c r="AP27" s="78">
        <f t="shared" si="21"/>
        <v>1725.9979567307694</v>
      </c>
      <c r="AQ27" s="81">
        <f t="shared" si="22"/>
        <v>14380.396274038461</v>
      </c>
      <c r="AR27" s="81">
        <f t="shared" si="7"/>
        <v>1522.3</v>
      </c>
      <c r="AS27" s="81">
        <v>0</v>
      </c>
      <c r="AT27" s="81">
        <f t="shared" si="8"/>
        <v>523.45781250000005</v>
      </c>
      <c r="AU27" s="81">
        <v>0</v>
      </c>
      <c r="AV27" s="82">
        <f t="shared" si="9"/>
        <v>18152.15204326923</v>
      </c>
      <c r="AW27" s="83">
        <v>5016</v>
      </c>
      <c r="AX27" s="81">
        <f t="shared" si="10"/>
        <v>3096.3942307692305</v>
      </c>
      <c r="AY27" s="134">
        <v>900</v>
      </c>
      <c r="AZ27" s="81">
        <f t="shared" si="23"/>
        <v>19052.15204326923</v>
      </c>
      <c r="BA27" s="84">
        <f>VLOOKUP(B27,'October'' 22 Attand'!B27:BH106,59,0)</f>
        <v>0</v>
      </c>
      <c r="BB27" s="81" t="str">
        <f>VLOOKUP(B27,'October'' 22 Attand'!B27:BG106,58,0)</f>
        <v>Active</v>
      </c>
      <c r="BC27" s="58"/>
    </row>
    <row r="28" spans="1:55" s="85" customFormat="1" ht="41.25" customHeight="1">
      <c r="A28" s="134">
        <v>24</v>
      </c>
      <c r="B28" s="67" t="str">
        <f>+'October'' 22 Attand'!B28</f>
        <v>CHS1637</v>
      </c>
      <c r="C28" s="136" t="str">
        <f>+'October'' 22 Attand'!C28</f>
        <v>Basamma S H</v>
      </c>
      <c r="D28" s="68"/>
      <c r="E28" s="69" t="s">
        <v>76</v>
      </c>
      <c r="F28" s="70" t="s">
        <v>100</v>
      </c>
      <c r="G28" s="71">
        <f>VLOOKUP(B28,'October'' 22 Attand'!B28:D107,3,0)</f>
        <v>44489</v>
      </c>
      <c r="H28" s="72">
        <f>VLOOKUP(B28,'October'' 22 Attand'!B28:AW99,48,0)</f>
        <v>30</v>
      </c>
      <c r="I28" s="40">
        <f>VLOOKUP(B28,'October'' 22 Attand'!B28:AX99,49,0)</f>
        <v>30</v>
      </c>
      <c r="J28" s="42"/>
      <c r="K28" s="73">
        <f>VLOOKUP(B28,'October'' 22 Attand'!B28:BA99,52,0)</f>
        <v>0</v>
      </c>
      <c r="L28" s="73">
        <f>VLOOKUP(B28,'October'' 22 Attand'!B28:AY99,50,)</f>
        <v>8</v>
      </c>
      <c r="M28" s="74">
        <f>VLOOKUP(B28,'October'' 22 Attand'!B28:BC99,54,0)</f>
        <v>11710</v>
      </c>
      <c r="N28" s="74">
        <f>VLOOKUP(B28,'[1]salary work sheet'!$B$5:$N$99,13,0)</f>
        <v>0</v>
      </c>
      <c r="O28" s="74">
        <f>-VLOOKUP(B28,'[1]salary work sheet'!$B$5:$O$99,14,0)</f>
        <v>0</v>
      </c>
      <c r="P28" s="74">
        <f>VLOOKUP(B28,'[1]salary work sheet'!$B$5:$P$99,15,0)</f>
        <v>0</v>
      </c>
      <c r="Q28" s="74">
        <f>VLOOKUP(B28,'October'' 22 Attand'!B28:BD99,55,0)</f>
        <v>0</v>
      </c>
      <c r="R28" s="74">
        <f>VLOOKUP(B28,'October'' 22 Attand'!B28:BE99,56,0)</f>
        <v>0</v>
      </c>
      <c r="S28" s="74">
        <f t="shared" si="11"/>
        <v>11710</v>
      </c>
      <c r="T28" s="75">
        <f t="shared" si="12"/>
        <v>1405.2</v>
      </c>
      <c r="U28" s="75">
        <f t="shared" si="13"/>
        <v>13115.2</v>
      </c>
      <c r="V28" s="75">
        <f t="shared" si="14"/>
        <v>117.10000000000001</v>
      </c>
      <c r="W28" s="75">
        <f t="shared" si="15"/>
        <v>380.57499999999999</v>
      </c>
      <c r="X28" s="75">
        <f>VLOOKUP(B28,'October'' 22 Attand'!B28:BB99,53,0)</f>
        <v>13613</v>
      </c>
      <c r="Y28" s="76">
        <f t="shared" si="0"/>
        <v>11710</v>
      </c>
      <c r="Z28" s="76">
        <f>N28/H28*I28</f>
        <v>0</v>
      </c>
      <c r="AA28" s="76">
        <f>Q28/H28*I28</f>
        <v>0</v>
      </c>
      <c r="AB28" s="76">
        <f>R28/H28*I28</f>
        <v>0</v>
      </c>
      <c r="AC28" s="76">
        <f>P28/H28*I28</f>
        <v>0</v>
      </c>
      <c r="AD28" s="76">
        <v>0</v>
      </c>
      <c r="AE28" s="76">
        <f t="shared" si="16"/>
        <v>900.76923076923072</v>
      </c>
      <c r="AF28" s="77">
        <f t="shared" si="17"/>
        <v>0</v>
      </c>
      <c r="AG28" s="76">
        <f>VLOOKUP(B28,'October'' 22 Attand'!B28:AZ99,51,0)</f>
        <v>0</v>
      </c>
      <c r="AH28" s="76">
        <f t="shared" si="5"/>
        <v>0</v>
      </c>
      <c r="AI28" s="76">
        <f t="shared" si="18"/>
        <v>12610.76923076923</v>
      </c>
      <c r="AJ28" s="76"/>
      <c r="AK28" s="78">
        <f t="shared" si="19"/>
        <v>1405.2</v>
      </c>
      <c r="AL28" s="78"/>
      <c r="AM28" s="78">
        <f t="shared" si="20"/>
        <v>94.580769230769221</v>
      </c>
      <c r="AN28" s="79">
        <f t="shared" si="6"/>
        <v>0</v>
      </c>
      <c r="AO28" s="80">
        <v>0</v>
      </c>
      <c r="AP28" s="78">
        <f t="shared" si="21"/>
        <v>1499.7807692307692</v>
      </c>
      <c r="AQ28" s="81">
        <f t="shared" si="22"/>
        <v>11110.988461538462</v>
      </c>
      <c r="AR28" s="81">
        <f t="shared" si="7"/>
        <v>1522.3</v>
      </c>
      <c r="AS28" s="81">
        <v>0</v>
      </c>
      <c r="AT28" s="81">
        <f t="shared" si="8"/>
        <v>409.85</v>
      </c>
      <c r="AU28" s="81">
        <v>0</v>
      </c>
      <c r="AV28" s="82">
        <f t="shared" si="9"/>
        <v>14542.91923076923</v>
      </c>
      <c r="AW28" s="83">
        <v>4618</v>
      </c>
      <c r="AX28" s="81">
        <f t="shared" si="10"/>
        <v>900.76923076923072</v>
      </c>
      <c r="AY28" s="134">
        <v>900</v>
      </c>
      <c r="AZ28" s="81">
        <f t="shared" si="23"/>
        <v>15442.91923076923</v>
      </c>
      <c r="BA28" s="84">
        <f>VLOOKUP(B28,'October'' 22 Attand'!B28:BH107,59,0)</f>
        <v>0</v>
      </c>
      <c r="BB28" s="81" t="str">
        <f>VLOOKUP(B28,'October'' 22 Attand'!B28:BG107,58,0)</f>
        <v>Active</v>
      </c>
      <c r="BC28" s="58"/>
    </row>
    <row r="29" spans="1:55" s="85" customFormat="1" ht="41.25" customHeight="1">
      <c r="A29" s="134">
        <v>25</v>
      </c>
      <c r="B29" s="67" t="str">
        <f>+'October'' 22 Attand'!B29</f>
        <v>CHS1644</v>
      </c>
      <c r="C29" s="136" t="str">
        <f>+'October'' 22 Attand'!C29</f>
        <v>Ramanjanamma</v>
      </c>
      <c r="D29" s="68"/>
      <c r="E29" s="69" t="s">
        <v>76</v>
      </c>
      <c r="F29" s="70" t="s">
        <v>100</v>
      </c>
      <c r="G29" s="71">
        <f>VLOOKUP(B29,'October'' 22 Attand'!B29:D108,3,0)</f>
        <v>44495</v>
      </c>
      <c r="H29" s="72">
        <f>VLOOKUP(B29,'October'' 22 Attand'!B29:AW100,48,0)</f>
        <v>30</v>
      </c>
      <c r="I29" s="40">
        <f>VLOOKUP(B29,'October'' 22 Attand'!B29:AX100,49,0)</f>
        <v>30</v>
      </c>
      <c r="J29" s="42"/>
      <c r="K29" s="73">
        <f>VLOOKUP(B29,'October'' 22 Attand'!B29:BA100,52,0)</f>
        <v>0</v>
      </c>
      <c r="L29" s="73">
        <f>VLOOKUP(B29,'October'' 22 Attand'!B29:AY100,50,)</f>
        <v>32</v>
      </c>
      <c r="M29" s="74">
        <f>VLOOKUP(B29,'October'' 22 Attand'!B29:BC100,54,0)</f>
        <v>11710</v>
      </c>
      <c r="N29" s="74">
        <f>VLOOKUP(B29,'[1]salary work sheet'!$B$5:$N$99,13,0)</f>
        <v>0</v>
      </c>
      <c r="O29" s="74">
        <f>-VLOOKUP(B29,'[1]salary work sheet'!$B$5:$O$99,14,0)</f>
        <v>0</v>
      </c>
      <c r="P29" s="74">
        <f>VLOOKUP(B29,'[1]salary work sheet'!$B$5:$P$99,15,0)</f>
        <v>0</v>
      </c>
      <c r="Q29" s="74">
        <f>VLOOKUP(B29,'October'' 22 Attand'!B29:BD100,55,0)</f>
        <v>0</v>
      </c>
      <c r="R29" s="74">
        <f>VLOOKUP(B29,'October'' 22 Attand'!B29:BE100,56,0)</f>
        <v>0</v>
      </c>
      <c r="S29" s="74">
        <f t="shared" si="11"/>
        <v>11710</v>
      </c>
      <c r="T29" s="75">
        <f t="shared" si="12"/>
        <v>1405.2</v>
      </c>
      <c r="U29" s="75">
        <f t="shared" si="13"/>
        <v>13115.2</v>
      </c>
      <c r="V29" s="75">
        <f t="shared" si="14"/>
        <v>117.10000000000001</v>
      </c>
      <c r="W29" s="75">
        <f t="shared" si="15"/>
        <v>380.57499999999999</v>
      </c>
      <c r="X29" s="75">
        <f>VLOOKUP(B29,'October'' 22 Attand'!B29:BB100,53,0)</f>
        <v>13613</v>
      </c>
      <c r="Y29" s="76">
        <f t="shared" si="0"/>
        <v>11710</v>
      </c>
      <c r="Z29" s="76">
        <v>0</v>
      </c>
      <c r="AA29" s="76">
        <v>0</v>
      </c>
      <c r="AB29" s="76">
        <v>0</v>
      </c>
      <c r="AC29" s="76">
        <v>0</v>
      </c>
      <c r="AD29" s="76">
        <v>0</v>
      </c>
      <c r="AE29" s="76">
        <f t="shared" si="16"/>
        <v>3603.0769230769229</v>
      </c>
      <c r="AF29" s="77">
        <f t="shared" si="17"/>
        <v>0</v>
      </c>
      <c r="AG29" s="76">
        <f>VLOOKUP(B29,'October'' 22 Attand'!B29:AZ100,51,0)</f>
        <v>0</v>
      </c>
      <c r="AH29" s="76">
        <f t="shared" si="5"/>
        <v>0</v>
      </c>
      <c r="AI29" s="76">
        <f t="shared" si="18"/>
        <v>15313.076923076922</v>
      </c>
      <c r="AJ29" s="76"/>
      <c r="AK29" s="78">
        <f t="shared" si="19"/>
        <v>1405.2</v>
      </c>
      <c r="AL29" s="78"/>
      <c r="AM29" s="78">
        <f t="shared" si="20"/>
        <v>114.84807692307692</v>
      </c>
      <c r="AN29" s="79">
        <f t="shared" si="6"/>
        <v>200</v>
      </c>
      <c r="AO29" s="80">
        <v>0</v>
      </c>
      <c r="AP29" s="78">
        <f t="shared" si="21"/>
        <v>1720.0480769230769</v>
      </c>
      <c r="AQ29" s="81">
        <f t="shared" si="22"/>
        <v>13593.028846153846</v>
      </c>
      <c r="AR29" s="81">
        <f t="shared" si="7"/>
        <v>1522.3</v>
      </c>
      <c r="AS29" s="81">
        <v>0</v>
      </c>
      <c r="AT29" s="81">
        <f t="shared" si="8"/>
        <v>497.67499999999995</v>
      </c>
      <c r="AU29" s="81">
        <v>0</v>
      </c>
      <c r="AV29" s="82">
        <f t="shared" si="9"/>
        <v>17333.051923076921</v>
      </c>
      <c r="AW29" s="83">
        <v>4787</v>
      </c>
      <c r="AX29" s="81">
        <f t="shared" si="10"/>
        <v>3603.0769230769229</v>
      </c>
      <c r="AY29" s="134">
        <v>900</v>
      </c>
      <c r="AZ29" s="81">
        <f t="shared" si="23"/>
        <v>18233.051923076921</v>
      </c>
      <c r="BA29" s="84">
        <v>0</v>
      </c>
      <c r="BB29" s="81" t="str">
        <f>VLOOKUP(B29,'October'' 22 Attand'!B29:BG108,58,0)</f>
        <v>Active</v>
      </c>
      <c r="BC29" s="58"/>
    </row>
    <row r="30" spans="1:55" s="87" customFormat="1" ht="41.25" customHeight="1">
      <c r="A30" s="134">
        <v>26</v>
      </c>
      <c r="B30" s="67" t="str">
        <f>+'October'' 22 Attand'!B30</f>
        <v>CHS1645</v>
      </c>
      <c r="C30" s="136" t="str">
        <f>+'October'' 22 Attand'!C30</f>
        <v>Gayathri S</v>
      </c>
      <c r="D30" s="68"/>
      <c r="E30" s="69" t="s">
        <v>76</v>
      </c>
      <c r="F30" s="70" t="s">
        <v>100</v>
      </c>
      <c r="G30" s="71">
        <f>VLOOKUP(B30,'October'' 22 Attand'!B30:D109,3,0)</f>
        <v>44495</v>
      </c>
      <c r="H30" s="72">
        <f>VLOOKUP(B30,'October'' 22 Attand'!B30:AW101,48,0)</f>
        <v>30</v>
      </c>
      <c r="I30" s="40">
        <f>VLOOKUP(B30,'October'' 22 Attand'!B30:AX101,49,0)</f>
        <v>30</v>
      </c>
      <c r="J30" s="42"/>
      <c r="K30" s="73">
        <f>VLOOKUP(B30,'October'' 22 Attand'!B30:BA101,52,0)</f>
        <v>0</v>
      </c>
      <c r="L30" s="73">
        <f>VLOOKUP(B30,'October'' 22 Attand'!B30:AY101,50,)</f>
        <v>7.5</v>
      </c>
      <c r="M30" s="74">
        <f>VLOOKUP(B30,'October'' 22 Attand'!B30:BC101,54,0)</f>
        <v>11710</v>
      </c>
      <c r="N30" s="74">
        <f>VLOOKUP(B30,'[1]salary work sheet'!$B$5:$N$99,13,0)</f>
        <v>0</v>
      </c>
      <c r="O30" s="74">
        <f>-VLOOKUP(B30,'[1]salary work sheet'!$B$5:$O$99,14,0)</f>
        <v>0</v>
      </c>
      <c r="P30" s="74">
        <f>VLOOKUP(B30,'[1]salary work sheet'!$B$5:$P$99,15,0)</f>
        <v>0</v>
      </c>
      <c r="Q30" s="74">
        <f>VLOOKUP(B30,'October'' 22 Attand'!B30:BD101,55,0)</f>
        <v>0</v>
      </c>
      <c r="R30" s="74">
        <f>VLOOKUP(B30,'October'' 22 Attand'!B30:BE101,56,0)</f>
        <v>0</v>
      </c>
      <c r="S30" s="74">
        <f t="shared" si="11"/>
        <v>11710</v>
      </c>
      <c r="T30" s="75">
        <f t="shared" si="12"/>
        <v>1405.2</v>
      </c>
      <c r="U30" s="75">
        <f t="shared" si="13"/>
        <v>13115.2</v>
      </c>
      <c r="V30" s="75">
        <f t="shared" si="14"/>
        <v>117.10000000000001</v>
      </c>
      <c r="W30" s="75">
        <f t="shared" si="15"/>
        <v>380.57499999999999</v>
      </c>
      <c r="X30" s="75">
        <f>VLOOKUP(B30,'October'' 22 Attand'!B30:BB101,53,0)</f>
        <v>13613</v>
      </c>
      <c r="Y30" s="76">
        <f t="shared" si="0"/>
        <v>11710</v>
      </c>
      <c r="Z30" s="76">
        <f>N30/H30*I30</f>
        <v>0</v>
      </c>
      <c r="AA30" s="76">
        <f>Q30/H30*I30</f>
        <v>0</v>
      </c>
      <c r="AB30" s="76">
        <f>R30/H30*I30</f>
        <v>0</v>
      </c>
      <c r="AC30" s="76">
        <f>P30/H30*I30</f>
        <v>0</v>
      </c>
      <c r="AD30" s="76">
        <v>0</v>
      </c>
      <c r="AE30" s="76">
        <f t="shared" si="16"/>
        <v>844.47115384615381</v>
      </c>
      <c r="AF30" s="77">
        <f t="shared" si="17"/>
        <v>0</v>
      </c>
      <c r="AG30" s="76">
        <f>VLOOKUP(B30,'October'' 22 Attand'!B30:AZ101,51,0)</f>
        <v>0</v>
      </c>
      <c r="AH30" s="76">
        <f t="shared" si="5"/>
        <v>0</v>
      </c>
      <c r="AI30" s="76">
        <f t="shared" si="18"/>
        <v>12554.471153846154</v>
      </c>
      <c r="AJ30" s="76"/>
      <c r="AK30" s="78">
        <f t="shared" si="19"/>
        <v>1405.2</v>
      </c>
      <c r="AL30" s="78"/>
      <c r="AM30" s="78">
        <f t="shared" si="20"/>
        <v>94.158533653846149</v>
      </c>
      <c r="AN30" s="79">
        <f t="shared" si="6"/>
        <v>0</v>
      </c>
      <c r="AO30" s="80">
        <v>0</v>
      </c>
      <c r="AP30" s="78">
        <f t="shared" si="21"/>
        <v>1499.3585336538463</v>
      </c>
      <c r="AQ30" s="81">
        <f t="shared" si="22"/>
        <v>11055.112620192307</v>
      </c>
      <c r="AR30" s="81">
        <f t="shared" si="7"/>
        <v>1522.3</v>
      </c>
      <c r="AS30" s="81">
        <v>0</v>
      </c>
      <c r="AT30" s="81">
        <f t="shared" si="8"/>
        <v>408.02031250000005</v>
      </c>
      <c r="AU30" s="81">
        <v>0</v>
      </c>
      <c r="AV30" s="82">
        <f t="shared" si="9"/>
        <v>14484.791466346154</v>
      </c>
      <c r="AW30" s="83">
        <v>4451</v>
      </c>
      <c r="AX30" s="81">
        <f t="shared" si="10"/>
        <v>844.47115384615381</v>
      </c>
      <c r="AY30" s="134">
        <v>900</v>
      </c>
      <c r="AZ30" s="81">
        <f t="shared" si="23"/>
        <v>15384.791466346154</v>
      </c>
      <c r="BA30" s="84">
        <f>VLOOKUP(B30,'October'' 22 Attand'!B30:BH109,59,0)</f>
        <v>0</v>
      </c>
      <c r="BB30" s="81" t="str">
        <f>VLOOKUP(B30,'October'' 22 Attand'!B30:BG109,58,0)</f>
        <v>Active</v>
      </c>
      <c r="BC30" s="86"/>
    </row>
    <row r="31" spans="1:55" s="41" customFormat="1" ht="41.25" customHeight="1">
      <c r="A31" s="134">
        <v>27</v>
      </c>
      <c r="B31" s="67" t="str">
        <f>+'October'' 22 Attand'!B31</f>
        <v>CHS1649</v>
      </c>
      <c r="C31" s="136" t="str">
        <f>+'October'' 22 Attand'!C31</f>
        <v>Santhosha A</v>
      </c>
      <c r="D31" s="68"/>
      <c r="E31" s="69" t="s">
        <v>76</v>
      </c>
      <c r="F31" s="70" t="s">
        <v>107</v>
      </c>
      <c r="G31" s="71">
        <f>VLOOKUP(B31,'October'' 22 Attand'!B31:D110,3,0)</f>
        <v>44508</v>
      </c>
      <c r="H31" s="72">
        <f>VLOOKUP(B31,'October'' 22 Attand'!B31:AW102,48,0)</f>
        <v>30</v>
      </c>
      <c r="I31" s="40">
        <f>VLOOKUP(B31,'October'' 22 Attand'!B31:AX102,49,0)</f>
        <v>30</v>
      </c>
      <c r="J31" s="42"/>
      <c r="K31" s="73">
        <f>VLOOKUP(B31,'October'' 22 Attand'!B31:BA102,52,0)</f>
        <v>0</v>
      </c>
      <c r="L31" s="73">
        <f>VLOOKUP(B31,'October'' 22 Attand'!B31:AY102,50,)</f>
        <v>37.5</v>
      </c>
      <c r="M31" s="74">
        <f>VLOOKUP(B31,'October'' 22 Attand'!B31:BC102,54,0)</f>
        <v>11710</v>
      </c>
      <c r="N31" s="74">
        <f>VLOOKUP(B31,'[1]salary work sheet'!$B$5:$N$99,13,0)</f>
        <v>0</v>
      </c>
      <c r="O31" s="74">
        <f>-VLOOKUP(B31,'[1]salary work sheet'!$B$5:$O$99,14,0)</f>
        <v>0</v>
      </c>
      <c r="P31" s="74">
        <f>VLOOKUP(B31,'[1]salary work sheet'!$B$5:$P$99,15,0)</f>
        <v>0</v>
      </c>
      <c r="Q31" s="74">
        <f>VLOOKUP(B31,'October'' 22 Attand'!B31:BD102,55,0)</f>
        <v>0</v>
      </c>
      <c r="R31" s="74">
        <f>VLOOKUP(B31,'October'' 22 Attand'!B31:BE102,56,0)</f>
        <v>0</v>
      </c>
      <c r="S31" s="74">
        <f t="shared" si="11"/>
        <v>11710</v>
      </c>
      <c r="T31" s="75">
        <f t="shared" si="12"/>
        <v>1405.2</v>
      </c>
      <c r="U31" s="75">
        <f t="shared" si="13"/>
        <v>13115.2</v>
      </c>
      <c r="V31" s="75">
        <f t="shared" si="14"/>
        <v>117.10000000000001</v>
      </c>
      <c r="W31" s="75">
        <f t="shared" si="15"/>
        <v>380.57499999999999</v>
      </c>
      <c r="X31" s="75">
        <f>VLOOKUP(B31,'October'' 22 Attand'!B31:BB102,53,0)</f>
        <v>13613</v>
      </c>
      <c r="Y31" s="76">
        <f t="shared" si="0"/>
        <v>11710</v>
      </c>
      <c r="Z31" s="76">
        <f>N31/H31*I31</f>
        <v>0</v>
      </c>
      <c r="AA31" s="76">
        <f>Q31/H31*I31</f>
        <v>0</v>
      </c>
      <c r="AB31" s="76">
        <f>R31/H31*I31</f>
        <v>0</v>
      </c>
      <c r="AC31" s="76">
        <f>P31/H31*I31</f>
        <v>0</v>
      </c>
      <c r="AD31" s="76">
        <v>0</v>
      </c>
      <c r="AE31" s="76">
        <f t="shared" si="16"/>
        <v>4222.3557692307686</v>
      </c>
      <c r="AF31" s="77">
        <f t="shared" si="17"/>
        <v>0</v>
      </c>
      <c r="AG31" s="76">
        <f>VLOOKUP(B31,'October'' 22 Attand'!B31:AZ102,51,0)</f>
        <v>2500</v>
      </c>
      <c r="AH31" s="76">
        <f t="shared" si="5"/>
        <v>0</v>
      </c>
      <c r="AI31" s="76">
        <f t="shared" si="18"/>
        <v>18432.35576923077</v>
      </c>
      <c r="AJ31" s="76"/>
      <c r="AK31" s="78">
        <f t="shared" si="19"/>
        <v>1405.2</v>
      </c>
      <c r="AL31" s="78"/>
      <c r="AM31" s="78">
        <f t="shared" si="20"/>
        <v>138.24266826923076</v>
      </c>
      <c r="AN31" s="79">
        <f t="shared" si="6"/>
        <v>200</v>
      </c>
      <c r="AO31" s="80">
        <v>0</v>
      </c>
      <c r="AP31" s="78">
        <f t="shared" si="21"/>
        <v>1743.4426682692308</v>
      </c>
      <c r="AQ31" s="81">
        <f t="shared" si="22"/>
        <v>16688.913100961538</v>
      </c>
      <c r="AR31" s="81">
        <f t="shared" si="7"/>
        <v>1522.3</v>
      </c>
      <c r="AS31" s="81">
        <v>0</v>
      </c>
      <c r="AT31" s="81">
        <f t="shared" si="8"/>
        <v>599.05156250000005</v>
      </c>
      <c r="AU31" s="81">
        <v>0</v>
      </c>
      <c r="AV31" s="82">
        <f t="shared" si="9"/>
        <v>20553.70733173077</v>
      </c>
      <c r="AW31" s="83">
        <v>4309</v>
      </c>
      <c r="AX31" s="81">
        <f t="shared" si="10"/>
        <v>4222.3557692307686</v>
      </c>
      <c r="AY31" s="134">
        <v>900</v>
      </c>
      <c r="AZ31" s="81">
        <f t="shared" si="23"/>
        <v>21453.70733173077</v>
      </c>
      <c r="BA31" s="84">
        <f>VLOOKUP(B31,'October'' 22 Attand'!B31:BH110,59,0)</f>
        <v>0</v>
      </c>
      <c r="BB31" s="81" t="str">
        <f>VLOOKUP(B31,'October'' 22 Attand'!B31:BG110,58,0)</f>
        <v>Active</v>
      </c>
      <c r="BC31" s="134"/>
    </row>
    <row r="32" spans="1:55" s="41" customFormat="1" ht="41.25" customHeight="1">
      <c r="A32" s="134">
        <v>28</v>
      </c>
      <c r="B32" s="67" t="str">
        <f>+'October'' 22 Attand'!B32</f>
        <v>CHS1653</v>
      </c>
      <c r="C32" s="136" t="str">
        <f>+'October'' 22 Attand'!C32</f>
        <v>Gayathri C</v>
      </c>
      <c r="D32" s="68"/>
      <c r="E32" s="69" t="s">
        <v>76</v>
      </c>
      <c r="F32" s="70" t="s">
        <v>107</v>
      </c>
      <c r="G32" s="71">
        <f>VLOOKUP(B32,'October'' 22 Attand'!B32:D111,3,0)</f>
        <v>44497</v>
      </c>
      <c r="H32" s="72">
        <f>VLOOKUP(B32,'October'' 22 Attand'!B32:AW103,48,0)</f>
        <v>30</v>
      </c>
      <c r="I32" s="40">
        <f>VLOOKUP(B32,'October'' 22 Attand'!B32:AX103,49,0)</f>
        <v>30</v>
      </c>
      <c r="J32" s="42"/>
      <c r="K32" s="73">
        <f>VLOOKUP(B32,'October'' 22 Attand'!B32:BA103,52,0)</f>
        <v>0</v>
      </c>
      <c r="L32" s="73">
        <f>VLOOKUP(B32,'October'' 22 Attand'!B32:AY103,50,)</f>
        <v>33.5</v>
      </c>
      <c r="M32" s="74">
        <f>VLOOKUP(B32,'October'' 22 Attand'!B32:BC103,54,0)</f>
        <v>13903</v>
      </c>
      <c r="N32" s="74">
        <f>VLOOKUP(B32,'[1]salary work sheet'!$B$5:$N$99,13,0)</f>
        <v>0</v>
      </c>
      <c r="O32" s="74">
        <f>-VLOOKUP(B32,'[1]salary work sheet'!$B$5:$O$99,14,0)</f>
        <v>0</v>
      </c>
      <c r="P32" s="74">
        <f>VLOOKUP(B32,'[1]salary work sheet'!$B$5:$P$99,15,0)</f>
        <v>0</v>
      </c>
      <c r="Q32" s="74">
        <f>VLOOKUP(B32,'October'' 22 Attand'!B32:BD103,55,0)</f>
        <v>0</v>
      </c>
      <c r="R32" s="74">
        <f>VLOOKUP(B32,'October'' 22 Attand'!B32:BE103,56,0)</f>
        <v>0</v>
      </c>
      <c r="S32" s="74">
        <f t="shared" si="11"/>
        <v>13903</v>
      </c>
      <c r="T32" s="75">
        <f t="shared" si="12"/>
        <v>1668.36</v>
      </c>
      <c r="U32" s="75">
        <f t="shared" si="13"/>
        <v>15571.36</v>
      </c>
      <c r="V32" s="75">
        <f t="shared" si="14"/>
        <v>139.03</v>
      </c>
      <c r="W32" s="75">
        <f t="shared" si="15"/>
        <v>451.84750000000003</v>
      </c>
      <c r="X32" s="75">
        <f>VLOOKUP(B32,'October'' 22 Attand'!B32:BB103,53,0)</f>
        <v>16162</v>
      </c>
      <c r="Y32" s="76">
        <f t="shared" si="0"/>
        <v>13903</v>
      </c>
      <c r="Z32" s="76">
        <f>N32/H32*I32</f>
        <v>0</v>
      </c>
      <c r="AA32" s="76">
        <f>Q32/H32*I32</f>
        <v>0</v>
      </c>
      <c r="AB32" s="76">
        <f>R32/H32*I32</f>
        <v>0</v>
      </c>
      <c r="AC32" s="76">
        <f>P32/H32*I32</f>
        <v>0</v>
      </c>
      <c r="AD32" s="76">
        <v>0</v>
      </c>
      <c r="AE32" s="76">
        <f t="shared" si="16"/>
        <v>4478.3701923076924</v>
      </c>
      <c r="AF32" s="77">
        <f t="shared" si="17"/>
        <v>0</v>
      </c>
      <c r="AG32" s="76">
        <f>VLOOKUP(B32,'October'' 22 Attand'!B32:AZ103,51,0)</f>
        <v>0</v>
      </c>
      <c r="AH32" s="76">
        <f t="shared" si="5"/>
        <v>0</v>
      </c>
      <c r="AI32" s="76">
        <f t="shared" si="18"/>
        <v>18381.370192307691</v>
      </c>
      <c r="AJ32" s="76"/>
      <c r="AK32" s="78">
        <f t="shared" si="19"/>
        <v>1668.36</v>
      </c>
      <c r="AL32" s="78"/>
      <c r="AM32" s="78">
        <f t="shared" si="20"/>
        <v>137.86027644230768</v>
      </c>
      <c r="AN32" s="79">
        <f t="shared" si="6"/>
        <v>200</v>
      </c>
      <c r="AO32" s="80">
        <v>0</v>
      </c>
      <c r="AP32" s="78">
        <f t="shared" si="21"/>
        <v>2006.2202764423075</v>
      </c>
      <c r="AQ32" s="81">
        <f t="shared" si="22"/>
        <v>16375.149915865384</v>
      </c>
      <c r="AR32" s="81">
        <f t="shared" si="7"/>
        <v>1807.39</v>
      </c>
      <c r="AS32" s="81">
        <v>0</v>
      </c>
      <c r="AT32" s="81">
        <f t="shared" si="8"/>
        <v>597.39453125</v>
      </c>
      <c r="AU32" s="81">
        <v>0</v>
      </c>
      <c r="AV32" s="82">
        <f t="shared" si="9"/>
        <v>20786.154723557691</v>
      </c>
      <c r="AW32" s="83">
        <v>5500</v>
      </c>
      <c r="AX32" s="81">
        <f t="shared" si="10"/>
        <v>4478.3701923076924</v>
      </c>
      <c r="AY32" s="134">
        <v>900</v>
      </c>
      <c r="AZ32" s="81">
        <f t="shared" si="23"/>
        <v>21686.154723557691</v>
      </c>
      <c r="BA32" s="84">
        <f>VLOOKUP(B32,'October'' 22 Attand'!B32:BH111,59,0)</f>
        <v>0</v>
      </c>
      <c r="BB32" s="81" t="str">
        <f>VLOOKUP(B32,'October'' 22 Attand'!B32:BG111,58,0)</f>
        <v>Active</v>
      </c>
      <c r="BC32" s="134"/>
    </row>
    <row r="33" spans="1:55" s="41" customFormat="1" ht="41.25" customHeight="1">
      <c r="A33" s="134">
        <v>29</v>
      </c>
      <c r="B33" s="67" t="str">
        <f>+'October'' 22 Attand'!B33</f>
        <v>CHS1654</v>
      </c>
      <c r="C33" s="136" t="str">
        <f>+'October'' 22 Attand'!C33</f>
        <v>Kumara k</v>
      </c>
      <c r="D33" s="68"/>
      <c r="E33" s="69" t="s">
        <v>76</v>
      </c>
      <c r="F33" s="70" t="s">
        <v>107</v>
      </c>
      <c r="G33" s="71">
        <f>VLOOKUP(B33,'October'' 22 Attand'!B33:D112,3,0)</f>
        <v>44516</v>
      </c>
      <c r="H33" s="72">
        <f>VLOOKUP(B33,'October'' 22 Attand'!B33:AW104,48,0)</f>
        <v>30</v>
      </c>
      <c r="I33" s="40">
        <f>VLOOKUP(B33,'October'' 22 Attand'!B33:AX104,49,0)</f>
        <v>30</v>
      </c>
      <c r="J33" s="42"/>
      <c r="K33" s="73">
        <f>VLOOKUP(B33,'October'' 22 Attand'!B33:BA104,52,0)</f>
        <v>0</v>
      </c>
      <c r="L33" s="73">
        <f>VLOOKUP(B33,'October'' 22 Attand'!B33:AY104,50,)</f>
        <v>82.5</v>
      </c>
      <c r="M33" s="74">
        <f>VLOOKUP(B33,'October'' 22 Attand'!B33:BC104,54,0)</f>
        <v>11710</v>
      </c>
      <c r="N33" s="74">
        <f>VLOOKUP(B33,'[1]salary work sheet'!$B$5:$N$99,13,0)</f>
        <v>0</v>
      </c>
      <c r="O33" s="74">
        <f>-VLOOKUP(B33,'[1]salary work sheet'!$B$5:$O$99,14,0)</f>
        <v>0</v>
      </c>
      <c r="P33" s="74">
        <f>VLOOKUP(B33,'[1]salary work sheet'!$B$5:$P$99,15,0)</f>
        <v>0</v>
      </c>
      <c r="Q33" s="74">
        <f>VLOOKUP(B33,'October'' 22 Attand'!B33:BD104,55,0)</f>
        <v>0</v>
      </c>
      <c r="R33" s="74">
        <f>VLOOKUP(B33,'October'' 22 Attand'!B33:BE104,56,0)</f>
        <v>0</v>
      </c>
      <c r="S33" s="74">
        <f t="shared" si="11"/>
        <v>11710</v>
      </c>
      <c r="T33" s="75">
        <f t="shared" si="12"/>
        <v>1405.2</v>
      </c>
      <c r="U33" s="75">
        <f t="shared" si="13"/>
        <v>13115.2</v>
      </c>
      <c r="V33" s="75">
        <f t="shared" si="14"/>
        <v>117.10000000000001</v>
      </c>
      <c r="W33" s="75">
        <f t="shared" si="15"/>
        <v>380.57499999999999</v>
      </c>
      <c r="X33" s="75">
        <f>VLOOKUP(B33,'October'' 22 Attand'!B33:BB104,53,0)</f>
        <v>13613</v>
      </c>
      <c r="Y33" s="76">
        <f t="shared" si="0"/>
        <v>11710</v>
      </c>
      <c r="Z33" s="76">
        <v>0</v>
      </c>
      <c r="AA33" s="76">
        <v>0</v>
      </c>
      <c r="AB33" s="76">
        <v>0</v>
      </c>
      <c r="AC33" s="76">
        <v>0</v>
      </c>
      <c r="AD33" s="76">
        <v>0</v>
      </c>
      <c r="AE33" s="76">
        <f t="shared" si="16"/>
        <v>9289.1826923076915</v>
      </c>
      <c r="AF33" s="77">
        <f t="shared" si="17"/>
        <v>0</v>
      </c>
      <c r="AG33" s="76">
        <f>VLOOKUP(B33,'October'' 22 Attand'!B33:AZ104,51,0)</f>
        <v>500</v>
      </c>
      <c r="AH33" s="76">
        <f t="shared" si="5"/>
        <v>0</v>
      </c>
      <c r="AI33" s="76">
        <f t="shared" si="18"/>
        <v>21499.182692307691</v>
      </c>
      <c r="AJ33" s="76"/>
      <c r="AK33" s="78">
        <f t="shared" si="19"/>
        <v>1405.2</v>
      </c>
      <c r="AL33" s="78"/>
      <c r="AM33" s="78">
        <f t="shared" si="20"/>
        <v>161.24387019230767</v>
      </c>
      <c r="AN33" s="79">
        <f t="shared" si="6"/>
        <v>200</v>
      </c>
      <c r="AO33" s="80">
        <v>0</v>
      </c>
      <c r="AP33" s="78">
        <f t="shared" si="21"/>
        <v>1766.4438701923077</v>
      </c>
      <c r="AQ33" s="81">
        <f t="shared" si="22"/>
        <v>19732.738822115385</v>
      </c>
      <c r="AR33" s="81">
        <f t="shared" si="7"/>
        <v>1522.3</v>
      </c>
      <c r="AS33" s="81">
        <v>0</v>
      </c>
      <c r="AT33" s="81">
        <f t="shared" si="8"/>
        <v>698.72343750000005</v>
      </c>
      <c r="AU33" s="81">
        <v>0</v>
      </c>
      <c r="AV33" s="82">
        <f t="shared" si="9"/>
        <v>23720.206129807691</v>
      </c>
      <c r="AW33" s="83">
        <v>4214</v>
      </c>
      <c r="AX33" s="81">
        <f t="shared" si="10"/>
        <v>9289.1826923076915</v>
      </c>
      <c r="AY33" s="134">
        <v>900</v>
      </c>
      <c r="AZ33" s="81">
        <f t="shared" si="23"/>
        <v>24620.206129807691</v>
      </c>
      <c r="BA33" s="84">
        <f>VLOOKUP(B33,'October'' 22 Attand'!B33:BH112,59,0)</f>
        <v>0</v>
      </c>
      <c r="BB33" s="81" t="str">
        <f>VLOOKUP(B33,'October'' 22 Attand'!B33:BG112,58,0)</f>
        <v>Active</v>
      </c>
      <c r="BC33" s="134"/>
    </row>
    <row r="34" spans="1:55" s="41" customFormat="1" ht="41.25" customHeight="1">
      <c r="A34" s="134">
        <v>30</v>
      </c>
      <c r="B34" s="67" t="str">
        <f>+'October'' 22 Attand'!B34</f>
        <v>CHS1655</v>
      </c>
      <c r="C34" s="136" t="str">
        <f>+'October'' 22 Attand'!C34</f>
        <v>Jhili Mukhi</v>
      </c>
      <c r="D34" s="68"/>
      <c r="E34" s="69" t="s">
        <v>76</v>
      </c>
      <c r="F34" s="70" t="s">
        <v>107</v>
      </c>
      <c r="G34" s="71">
        <f>VLOOKUP(B34,'October'' 22 Attand'!B34:D113,3,0)</f>
        <v>44516</v>
      </c>
      <c r="H34" s="72">
        <f>VLOOKUP(B34,'October'' 22 Attand'!B34:AW105,48,0)</f>
        <v>30</v>
      </c>
      <c r="I34" s="40">
        <f>VLOOKUP(B34,'October'' 22 Attand'!B34:AX105,49,0)</f>
        <v>30</v>
      </c>
      <c r="J34" s="42"/>
      <c r="K34" s="73">
        <f>VLOOKUP(B34,'October'' 22 Attand'!B34:BA105,52,0)</f>
        <v>0</v>
      </c>
      <c r="L34" s="73">
        <f>VLOOKUP(B34,'October'' 22 Attand'!B34:AY105,50,)</f>
        <v>26</v>
      </c>
      <c r="M34" s="74">
        <f>VLOOKUP(B34,'October'' 22 Attand'!B34:BC105,54,0)</f>
        <v>11710</v>
      </c>
      <c r="N34" s="74">
        <f>VLOOKUP(B34,'[1]salary work sheet'!$B$5:$N$99,13,0)</f>
        <v>0</v>
      </c>
      <c r="O34" s="74">
        <f>-VLOOKUP(B34,'[1]salary work sheet'!$B$5:$O$99,14,0)</f>
        <v>0</v>
      </c>
      <c r="P34" s="74">
        <f>VLOOKUP(B34,'[1]salary work sheet'!$B$5:$P$99,15,0)</f>
        <v>0</v>
      </c>
      <c r="Q34" s="74">
        <f>VLOOKUP(B34,'October'' 22 Attand'!B34:BD105,55,0)</f>
        <v>0</v>
      </c>
      <c r="R34" s="74">
        <f>VLOOKUP(B34,'October'' 22 Attand'!B34:BE105,56,0)</f>
        <v>0</v>
      </c>
      <c r="S34" s="74">
        <f t="shared" si="11"/>
        <v>11710</v>
      </c>
      <c r="T34" s="75">
        <f t="shared" si="12"/>
        <v>1405.2</v>
      </c>
      <c r="U34" s="75">
        <f t="shared" si="13"/>
        <v>13115.2</v>
      </c>
      <c r="V34" s="75">
        <f t="shared" si="14"/>
        <v>117.10000000000001</v>
      </c>
      <c r="W34" s="75">
        <f t="shared" si="15"/>
        <v>380.57499999999999</v>
      </c>
      <c r="X34" s="75">
        <f>VLOOKUP(B34,'October'' 22 Attand'!B34:BB105,53,0)</f>
        <v>13613</v>
      </c>
      <c r="Y34" s="76">
        <f t="shared" si="0"/>
        <v>11710</v>
      </c>
      <c r="Z34" s="76">
        <f t="shared" ref="Z34:Z58" si="24">N34/H34*I34</f>
        <v>0</v>
      </c>
      <c r="AA34" s="76">
        <f t="shared" ref="AA34:AA58" si="25">Q34/H34*I34</f>
        <v>0</v>
      </c>
      <c r="AB34" s="76">
        <f t="shared" ref="AB34:AB58" si="26">R34/H34*I34</f>
        <v>0</v>
      </c>
      <c r="AC34" s="76">
        <f t="shared" ref="AC34:AC51" si="27">P34/H34*I34</f>
        <v>0</v>
      </c>
      <c r="AD34" s="76">
        <v>0</v>
      </c>
      <c r="AE34" s="76">
        <f t="shared" si="16"/>
        <v>2927.5</v>
      </c>
      <c r="AF34" s="77">
        <f t="shared" si="17"/>
        <v>0</v>
      </c>
      <c r="AG34" s="76">
        <f>VLOOKUP(B34,'October'' 22 Attand'!B34:AZ105,51,0)</f>
        <v>0</v>
      </c>
      <c r="AH34" s="76">
        <f t="shared" si="5"/>
        <v>0</v>
      </c>
      <c r="AI34" s="76">
        <f t="shared" si="18"/>
        <v>14637.5</v>
      </c>
      <c r="AJ34" s="76"/>
      <c r="AK34" s="78">
        <f t="shared" si="19"/>
        <v>1405.2</v>
      </c>
      <c r="AL34" s="78"/>
      <c r="AM34" s="78">
        <f t="shared" si="20"/>
        <v>109.78125</v>
      </c>
      <c r="AN34" s="79">
        <f t="shared" si="6"/>
        <v>0</v>
      </c>
      <c r="AO34" s="80">
        <v>0</v>
      </c>
      <c r="AP34" s="78">
        <f t="shared" si="21"/>
        <v>1514.98125</v>
      </c>
      <c r="AQ34" s="81">
        <f t="shared" si="22"/>
        <v>13122.518749999999</v>
      </c>
      <c r="AR34" s="81">
        <f t="shared" si="7"/>
        <v>1522.3</v>
      </c>
      <c r="AS34" s="81">
        <v>0</v>
      </c>
      <c r="AT34" s="81">
        <f t="shared" si="8"/>
        <v>475.71875</v>
      </c>
      <c r="AU34" s="81">
        <v>0</v>
      </c>
      <c r="AV34" s="82">
        <f t="shared" si="9"/>
        <v>16635.518749999999</v>
      </c>
      <c r="AW34" s="83">
        <v>2919</v>
      </c>
      <c r="AX34" s="81">
        <f t="shared" si="10"/>
        <v>2927.5</v>
      </c>
      <c r="AY34" s="134">
        <v>900</v>
      </c>
      <c r="AZ34" s="81">
        <f t="shared" si="23"/>
        <v>17535.518749999999</v>
      </c>
      <c r="BA34" s="84">
        <f>VLOOKUP(B34,'October'' 22 Attand'!B34:BH113,59,0)</f>
        <v>0</v>
      </c>
      <c r="BB34" s="81" t="str">
        <f>VLOOKUP(B34,'October'' 22 Attand'!B34:BG113,58,0)</f>
        <v>Active</v>
      </c>
      <c r="BC34" s="134"/>
    </row>
    <row r="35" spans="1:55" s="41" customFormat="1" ht="41.25" customHeight="1">
      <c r="A35" s="134">
        <v>31</v>
      </c>
      <c r="B35" s="67" t="str">
        <f>+'October'' 22 Attand'!B35</f>
        <v>CHS1657</v>
      </c>
      <c r="C35" s="136" t="str">
        <f>+'October'' 22 Attand'!C35</f>
        <v>Savithri C</v>
      </c>
      <c r="D35" s="68"/>
      <c r="E35" s="69" t="s">
        <v>76</v>
      </c>
      <c r="F35" s="70" t="s">
        <v>107</v>
      </c>
      <c r="G35" s="71">
        <f>VLOOKUP(B35,'October'' 22 Attand'!B35:D114,3,0)</f>
        <v>44524</v>
      </c>
      <c r="H35" s="72">
        <f>VLOOKUP(B35,'October'' 22 Attand'!B35:AW106,48,0)</f>
        <v>30</v>
      </c>
      <c r="I35" s="40">
        <f>VLOOKUP(B35,'October'' 22 Attand'!B35:AX106,49,0)</f>
        <v>30</v>
      </c>
      <c r="J35" s="42"/>
      <c r="K35" s="73">
        <f>VLOOKUP(B35,'October'' 22 Attand'!B35:BA106,52,0)</f>
        <v>0</v>
      </c>
      <c r="L35" s="73">
        <f>VLOOKUP(B35,'October'' 22 Attand'!B35:AY106,50,)</f>
        <v>119</v>
      </c>
      <c r="M35" s="74">
        <f>VLOOKUP(B35,'October'' 22 Attand'!B35:BC106,54,0)</f>
        <v>11710</v>
      </c>
      <c r="N35" s="74">
        <f>VLOOKUP(B35,'[1]salary work sheet'!$B$5:$N$99,13,0)</f>
        <v>0</v>
      </c>
      <c r="O35" s="74">
        <f>-VLOOKUP(B35,'[1]salary work sheet'!$B$5:$O$99,14,0)</f>
        <v>0</v>
      </c>
      <c r="P35" s="74">
        <f>VLOOKUP(B35,'[1]salary work sheet'!$B$5:$P$99,15,0)</f>
        <v>0</v>
      </c>
      <c r="Q35" s="74">
        <f>VLOOKUP(B35,'October'' 22 Attand'!B35:BD106,55,0)</f>
        <v>0</v>
      </c>
      <c r="R35" s="74">
        <f>VLOOKUP(B35,'October'' 22 Attand'!B35:BE106,56,0)</f>
        <v>0</v>
      </c>
      <c r="S35" s="74">
        <f t="shared" si="11"/>
        <v>11710</v>
      </c>
      <c r="T35" s="75">
        <f t="shared" si="12"/>
        <v>1405.2</v>
      </c>
      <c r="U35" s="75">
        <f t="shared" si="13"/>
        <v>13115.2</v>
      </c>
      <c r="V35" s="75">
        <f t="shared" si="14"/>
        <v>117.10000000000001</v>
      </c>
      <c r="W35" s="75">
        <f t="shared" si="15"/>
        <v>380.57499999999999</v>
      </c>
      <c r="X35" s="75">
        <f>VLOOKUP(B35,'October'' 22 Attand'!B35:BB106,53,0)</f>
        <v>13613</v>
      </c>
      <c r="Y35" s="76">
        <f t="shared" si="0"/>
        <v>11710</v>
      </c>
      <c r="Z35" s="76">
        <f t="shared" si="24"/>
        <v>0</v>
      </c>
      <c r="AA35" s="76">
        <f t="shared" si="25"/>
        <v>0</v>
      </c>
      <c r="AB35" s="76">
        <f t="shared" si="26"/>
        <v>0</v>
      </c>
      <c r="AC35" s="76">
        <f t="shared" si="27"/>
        <v>0</v>
      </c>
      <c r="AD35" s="76">
        <v>0</v>
      </c>
      <c r="AE35" s="76">
        <f t="shared" si="16"/>
        <v>13398.942307692307</v>
      </c>
      <c r="AF35" s="77">
        <f t="shared" si="17"/>
        <v>0</v>
      </c>
      <c r="AG35" s="76">
        <f>VLOOKUP(B35,'October'' 22 Attand'!B35:AZ106,51,0)</f>
        <v>0</v>
      </c>
      <c r="AH35" s="76">
        <f t="shared" si="5"/>
        <v>0</v>
      </c>
      <c r="AI35" s="76">
        <f t="shared" si="18"/>
        <v>25108.942307692305</v>
      </c>
      <c r="AJ35" s="76"/>
      <c r="AK35" s="78">
        <f t="shared" si="19"/>
        <v>1405.2</v>
      </c>
      <c r="AL35" s="78"/>
      <c r="AM35" s="78">
        <f t="shared" si="20"/>
        <v>188.31706730769227</v>
      </c>
      <c r="AN35" s="79">
        <f t="shared" si="6"/>
        <v>200</v>
      </c>
      <c r="AO35" s="80">
        <v>0</v>
      </c>
      <c r="AP35" s="78">
        <f t="shared" si="21"/>
        <v>1793.5170673076923</v>
      </c>
      <c r="AQ35" s="81">
        <f t="shared" si="22"/>
        <v>23315.425240384611</v>
      </c>
      <c r="AR35" s="81">
        <f t="shared" si="7"/>
        <v>1522.3</v>
      </c>
      <c r="AS35" s="81">
        <v>0</v>
      </c>
      <c r="AT35" s="81">
        <f t="shared" si="8"/>
        <v>816.04062499999998</v>
      </c>
      <c r="AU35" s="81">
        <v>0</v>
      </c>
      <c r="AV35" s="82">
        <f t="shared" si="9"/>
        <v>27447.282932692306</v>
      </c>
      <c r="AW35" s="83">
        <v>3900</v>
      </c>
      <c r="AX35" s="81">
        <f t="shared" si="10"/>
        <v>13398.942307692307</v>
      </c>
      <c r="AY35" s="134">
        <v>900</v>
      </c>
      <c r="AZ35" s="81">
        <f t="shared" si="23"/>
        <v>28347.282932692306</v>
      </c>
      <c r="BA35" s="84">
        <f>VLOOKUP(B35,'October'' 22 Attand'!B35:BH114,59,0)</f>
        <v>0</v>
      </c>
      <c r="BB35" s="81" t="str">
        <f>VLOOKUP(B35,'October'' 22 Attand'!B35:BG114,58,0)</f>
        <v>Active</v>
      </c>
      <c r="BC35" s="134"/>
    </row>
    <row r="36" spans="1:55" s="41" customFormat="1" ht="41.25" customHeight="1">
      <c r="A36" s="134">
        <v>32</v>
      </c>
      <c r="B36" s="67" t="str">
        <f>+'October'' 22 Attand'!B36</f>
        <v>CHS1661</v>
      </c>
      <c r="C36" s="136" t="str">
        <f>+'October'' 22 Attand'!C36</f>
        <v>Thippeswamy N</v>
      </c>
      <c r="D36" s="68"/>
      <c r="E36" s="69" t="s">
        <v>76</v>
      </c>
      <c r="F36" s="70" t="s">
        <v>107</v>
      </c>
      <c r="G36" s="71">
        <f>VLOOKUP(B36,'October'' 22 Attand'!B36:D115,3,0)</f>
        <v>44545</v>
      </c>
      <c r="H36" s="72">
        <f>VLOOKUP(B36,'October'' 22 Attand'!B36:AW107,48,0)</f>
        <v>30</v>
      </c>
      <c r="I36" s="40">
        <f>VLOOKUP(B36,'October'' 22 Attand'!B36:AX107,49,0)</f>
        <v>30</v>
      </c>
      <c r="J36" s="42"/>
      <c r="K36" s="73">
        <f>VLOOKUP(B36,'October'' 22 Attand'!B36:BA107,52,0)</f>
        <v>0</v>
      </c>
      <c r="L36" s="73">
        <f>VLOOKUP(B36,'October'' 22 Attand'!B36:AY107,50,)</f>
        <v>48</v>
      </c>
      <c r="M36" s="74">
        <f>VLOOKUP(B36,'October'' 22 Attand'!B36:BC107,54,0)</f>
        <v>11710</v>
      </c>
      <c r="N36" s="74">
        <f>VLOOKUP(B36,'[1]salary work sheet'!$B$5:$N$99,13,0)</f>
        <v>0</v>
      </c>
      <c r="O36" s="74">
        <f>-VLOOKUP(B36,'[1]salary work sheet'!$B$5:$O$99,14,0)</f>
        <v>0</v>
      </c>
      <c r="P36" s="74">
        <f>VLOOKUP(B36,'[1]salary work sheet'!$B$5:$P$99,15,0)</f>
        <v>0</v>
      </c>
      <c r="Q36" s="74">
        <f>VLOOKUP(B36,'October'' 22 Attand'!B36:BD107,55,0)</f>
        <v>0</v>
      </c>
      <c r="R36" s="74">
        <f>VLOOKUP(B36,'October'' 22 Attand'!B36:BE107,56,0)</f>
        <v>0</v>
      </c>
      <c r="S36" s="74">
        <f t="shared" si="11"/>
        <v>11710</v>
      </c>
      <c r="T36" s="75">
        <f t="shared" si="12"/>
        <v>1405.2</v>
      </c>
      <c r="U36" s="75">
        <f t="shared" si="13"/>
        <v>13115.2</v>
      </c>
      <c r="V36" s="75">
        <f t="shared" si="14"/>
        <v>117.10000000000001</v>
      </c>
      <c r="W36" s="75">
        <f t="shared" si="15"/>
        <v>380.57499999999999</v>
      </c>
      <c r="X36" s="75">
        <f>VLOOKUP(B36,'October'' 22 Attand'!B36:BB107,53,0)</f>
        <v>13613</v>
      </c>
      <c r="Y36" s="76">
        <f t="shared" si="0"/>
        <v>11710</v>
      </c>
      <c r="Z36" s="76">
        <f t="shared" si="24"/>
        <v>0</v>
      </c>
      <c r="AA36" s="76">
        <f t="shared" si="25"/>
        <v>0</v>
      </c>
      <c r="AB36" s="76">
        <f t="shared" si="26"/>
        <v>0</v>
      </c>
      <c r="AC36" s="76">
        <f t="shared" si="27"/>
        <v>0</v>
      </c>
      <c r="AD36" s="76">
        <v>0</v>
      </c>
      <c r="AE36" s="76">
        <f t="shared" si="16"/>
        <v>5404.6153846153848</v>
      </c>
      <c r="AF36" s="77">
        <f t="shared" si="17"/>
        <v>0</v>
      </c>
      <c r="AG36" s="76">
        <f>VLOOKUP(B36,'October'' 22 Attand'!B36:AZ107,51,0)</f>
        <v>1800</v>
      </c>
      <c r="AH36" s="76">
        <f t="shared" si="5"/>
        <v>0</v>
      </c>
      <c r="AI36" s="76">
        <f t="shared" si="18"/>
        <v>18914.615384615383</v>
      </c>
      <c r="AJ36" s="76"/>
      <c r="AK36" s="78">
        <f t="shared" si="19"/>
        <v>1405.2</v>
      </c>
      <c r="AL36" s="78"/>
      <c r="AM36" s="78">
        <f t="shared" si="20"/>
        <v>141.85961538461535</v>
      </c>
      <c r="AN36" s="79">
        <f t="shared" si="6"/>
        <v>200</v>
      </c>
      <c r="AO36" s="80">
        <v>0</v>
      </c>
      <c r="AP36" s="78">
        <f t="shared" si="21"/>
        <v>1747.0596153846154</v>
      </c>
      <c r="AQ36" s="81">
        <f t="shared" si="22"/>
        <v>17167.555769230767</v>
      </c>
      <c r="AR36" s="81">
        <f t="shared" si="7"/>
        <v>1522.3</v>
      </c>
      <c r="AS36" s="81">
        <v>0</v>
      </c>
      <c r="AT36" s="81">
        <f t="shared" si="8"/>
        <v>614.72500000000002</v>
      </c>
      <c r="AU36" s="81">
        <v>0</v>
      </c>
      <c r="AV36" s="82">
        <f t="shared" si="9"/>
        <v>21051.640384615384</v>
      </c>
      <c r="AW36" s="83">
        <v>3156</v>
      </c>
      <c r="AX36" s="81">
        <f t="shared" si="10"/>
        <v>5404.6153846153848</v>
      </c>
      <c r="AY36" s="134">
        <v>900</v>
      </c>
      <c r="AZ36" s="81">
        <f t="shared" si="23"/>
        <v>21951.640384615384</v>
      </c>
      <c r="BA36" s="84">
        <f>VLOOKUP(B36,'October'' 22 Attand'!B36:BH115,59,0)</f>
        <v>0</v>
      </c>
      <c r="BB36" s="81" t="str">
        <f>VLOOKUP(B36,'October'' 22 Attand'!B36:BG115,58,0)</f>
        <v>Active</v>
      </c>
      <c r="BC36" s="134"/>
    </row>
    <row r="37" spans="1:55" s="41" customFormat="1" ht="41.25" customHeight="1">
      <c r="A37" s="134">
        <v>33</v>
      </c>
      <c r="B37" s="67" t="str">
        <f>+'October'' 22 Attand'!B37</f>
        <v>CHS1662</v>
      </c>
      <c r="C37" s="136" t="str">
        <f>+'October'' 22 Attand'!C37</f>
        <v>Kabita raha choudhury</v>
      </c>
      <c r="D37" s="68"/>
      <c r="E37" s="69" t="s">
        <v>76</v>
      </c>
      <c r="F37" s="70" t="s">
        <v>107</v>
      </c>
      <c r="G37" s="71">
        <f>VLOOKUP(B37,'October'' 22 Attand'!B37:D116,3,0)</f>
        <v>44547</v>
      </c>
      <c r="H37" s="72">
        <f>VLOOKUP(B37,'October'' 22 Attand'!B37:AW108,48,0)</f>
        <v>30</v>
      </c>
      <c r="I37" s="40">
        <f>VLOOKUP(B37,'October'' 22 Attand'!B37:AX108,49,0)</f>
        <v>30</v>
      </c>
      <c r="J37" s="42"/>
      <c r="K37" s="73">
        <f>VLOOKUP(B37,'October'' 22 Attand'!B37:BA108,52,0)</f>
        <v>0</v>
      </c>
      <c r="L37" s="73">
        <f>VLOOKUP(B37,'October'' 22 Attand'!B37:AY108,50,)</f>
        <v>61.5</v>
      </c>
      <c r="M37" s="74">
        <f>VLOOKUP(B37,'October'' 22 Attand'!B37:BC108,54,0)</f>
        <v>11710</v>
      </c>
      <c r="N37" s="74">
        <f>VLOOKUP(B37,'[1]salary work sheet'!$B$5:$N$99,13,0)</f>
        <v>0</v>
      </c>
      <c r="O37" s="74">
        <f>-VLOOKUP(B37,'[1]salary work sheet'!$B$5:$O$99,14,0)</f>
        <v>0</v>
      </c>
      <c r="P37" s="74">
        <f>VLOOKUP(B37,'[1]salary work sheet'!$B$5:$P$99,15,0)</f>
        <v>0</v>
      </c>
      <c r="Q37" s="74">
        <f>VLOOKUP(B37,'October'' 22 Attand'!B37:BD108,55,0)</f>
        <v>0</v>
      </c>
      <c r="R37" s="74">
        <f>VLOOKUP(B37,'October'' 22 Attand'!B37:BE108,56,0)</f>
        <v>0</v>
      </c>
      <c r="S37" s="74">
        <f t="shared" si="11"/>
        <v>11710</v>
      </c>
      <c r="T37" s="75">
        <f t="shared" si="12"/>
        <v>1405.2</v>
      </c>
      <c r="U37" s="75">
        <f t="shared" si="13"/>
        <v>13115.2</v>
      </c>
      <c r="V37" s="75">
        <f t="shared" si="14"/>
        <v>117.10000000000001</v>
      </c>
      <c r="W37" s="75">
        <f t="shared" si="15"/>
        <v>380.57499999999999</v>
      </c>
      <c r="X37" s="75">
        <f>VLOOKUP(B37,'October'' 22 Attand'!B37:BB108,53,0)</f>
        <v>13613</v>
      </c>
      <c r="Y37" s="76">
        <f t="shared" ref="Y37:Y69" si="28">M37/H37*I37</f>
        <v>11710</v>
      </c>
      <c r="Z37" s="76">
        <f t="shared" si="24"/>
        <v>0</v>
      </c>
      <c r="AA37" s="76">
        <f t="shared" si="25"/>
        <v>0</v>
      </c>
      <c r="AB37" s="76">
        <f t="shared" si="26"/>
        <v>0</v>
      </c>
      <c r="AC37" s="76">
        <f t="shared" si="27"/>
        <v>0</v>
      </c>
      <c r="AD37" s="76">
        <v>0</v>
      </c>
      <c r="AE37" s="76">
        <f t="shared" si="16"/>
        <v>6924.663461538461</v>
      </c>
      <c r="AF37" s="77">
        <f t="shared" si="17"/>
        <v>0</v>
      </c>
      <c r="AG37" s="76">
        <f>VLOOKUP(B37,'October'' 22 Attand'!B37:AZ108,51,0)</f>
        <v>0</v>
      </c>
      <c r="AH37" s="76">
        <f t="shared" ref="AH37:AH68" si="29">J37</f>
        <v>0</v>
      </c>
      <c r="AI37" s="76">
        <f t="shared" si="18"/>
        <v>18634.663461538461</v>
      </c>
      <c r="AJ37" s="76"/>
      <c r="AK37" s="78">
        <f t="shared" si="19"/>
        <v>1405.2</v>
      </c>
      <c r="AL37" s="78"/>
      <c r="AM37" s="78">
        <f t="shared" si="20"/>
        <v>139.75997596153846</v>
      </c>
      <c r="AN37" s="79">
        <f t="shared" ref="AN37:AN68" si="30">IF(AI37&gt;15000,200,0)</f>
        <v>200</v>
      </c>
      <c r="AO37" s="80">
        <v>0</v>
      </c>
      <c r="AP37" s="78">
        <f t="shared" ref="AP37:AP68" si="31">SUM(AK37:AO37)</f>
        <v>1744.9599759615385</v>
      </c>
      <c r="AQ37" s="81">
        <f t="shared" ref="AQ37:AQ68" si="32">(AI37+AJ37)-AP37</f>
        <v>16889.703485576923</v>
      </c>
      <c r="AR37" s="81">
        <f t="shared" ref="AR37:AR68" si="33">Y37*13%</f>
        <v>1522.3</v>
      </c>
      <c r="AS37" s="81">
        <v>0</v>
      </c>
      <c r="AT37" s="81">
        <f t="shared" ref="AT37:AT68" si="34">AI37*3.25%</f>
        <v>605.62656249999998</v>
      </c>
      <c r="AU37" s="81">
        <v>0</v>
      </c>
      <c r="AV37" s="82">
        <f t="shared" ref="AV37:AV68" si="35">(AR37+AT37+AI37+AS37+AU37)</f>
        <v>20762.590024038462</v>
      </c>
      <c r="AW37" s="83">
        <v>3091</v>
      </c>
      <c r="AX37" s="81">
        <f t="shared" ref="AX37:AX68" si="36">AE37</f>
        <v>6924.663461538461</v>
      </c>
      <c r="AY37" s="134">
        <v>900</v>
      </c>
      <c r="AZ37" s="81">
        <f t="shared" si="23"/>
        <v>21662.590024038462</v>
      </c>
      <c r="BA37" s="84">
        <f>VLOOKUP(B37,'October'' 22 Attand'!B37:BH116,59,0)</f>
        <v>0</v>
      </c>
      <c r="BB37" s="81" t="str">
        <f>VLOOKUP(B37,'October'' 22 Attand'!B37:BG116,58,0)</f>
        <v>Active</v>
      </c>
      <c r="BC37" s="134"/>
    </row>
    <row r="38" spans="1:55" s="41" customFormat="1" ht="41.25" customHeight="1">
      <c r="A38" s="134">
        <v>34</v>
      </c>
      <c r="B38" s="67" t="str">
        <f>+'October'' 22 Attand'!B38</f>
        <v>CHS1666</v>
      </c>
      <c r="C38" s="136" t="str">
        <f>+'October'' 22 Attand'!C38</f>
        <v>Bandi Ambika</v>
      </c>
      <c r="D38" s="68"/>
      <c r="E38" s="69" t="s">
        <v>76</v>
      </c>
      <c r="F38" s="70" t="s">
        <v>107</v>
      </c>
      <c r="G38" s="71">
        <f>VLOOKUP(B38,'October'' 22 Attand'!B38:D117,3,0)</f>
        <v>44562</v>
      </c>
      <c r="H38" s="72">
        <f>VLOOKUP(B38,'October'' 22 Attand'!B38:AW109,48,0)</f>
        <v>30</v>
      </c>
      <c r="I38" s="40">
        <f>VLOOKUP(B38,'October'' 22 Attand'!B38:AX109,49,0)</f>
        <v>30</v>
      </c>
      <c r="J38" s="42"/>
      <c r="K38" s="73">
        <f>VLOOKUP(B38,'October'' 22 Attand'!B38:BA109,52,0)</f>
        <v>0</v>
      </c>
      <c r="L38" s="73">
        <f>VLOOKUP(B38,'October'' 22 Attand'!B38:AY109,50,)</f>
        <v>42</v>
      </c>
      <c r="M38" s="74">
        <f>VLOOKUP(B38,'October'' 22 Attand'!B38:BC109,54,0)</f>
        <v>11710</v>
      </c>
      <c r="N38" s="74">
        <f>VLOOKUP(B38,'[1]salary work sheet'!$B$5:$N$99,13,0)</f>
        <v>0</v>
      </c>
      <c r="O38" s="74">
        <f>-VLOOKUP(B38,'[1]salary work sheet'!$B$5:$O$99,14,0)</f>
        <v>0</v>
      </c>
      <c r="P38" s="74">
        <f>VLOOKUP(B38,'[1]salary work sheet'!$B$5:$P$99,15,0)</f>
        <v>0</v>
      </c>
      <c r="Q38" s="74">
        <f>VLOOKUP(B38,'October'' 22 Attand'!B38:BD109,55,0)</f>
        <v>0</v>
      </c>
      <c r="R38" s="74">
        <f>VLOOKUP(B38,'October'' 22 Attand'!B38:BE109,56,0)</f>
        <v>0</v>
      </c>
      <c r="S38" s="74">
        <f t="shared" si="11"/>
        <v>11710</v>
      </c>
      <c r="T38" s="75">
        <f t="shared" si="12"/>
        <v>1405.2</v>
      </c>
      <c r="U38" s="75">
        <f t="shared" si="13"/>
        <v>13115.2</v>
      </c>
      <c r="V38" s="75">
        <f t="shared" si="14"/>
        <v>117.10000000000001</v>
      </c>
      <c r="W38" s="75">
        <f t="shared" si="15"/>
        <v>380.57499999999999</v>
      </c>
      <c r="X38" s="75">
        <f>VLOOKUP(B38,'October'' 22 Attand'!B38:BB109,53,0)</f>
        <v>13613</v>
      </c>
      <c r="Y38" s="76">
        <f t="shared" si="28"/>
        <v>11710</v>
      </c>
      <c r="Z38" s="76">
        <f t="shared" si="24"/>
        <v>0</v>
      </c>
      <c r="AA38" s="76">
        <f t="shared" si="25"/>
        <v>0</v>
      </c>
      <c r="AB38" s="76">
        <f t="shared" si="26"/>
        <v>0</v>
      </c>
      <c r="AC38" s="76">
        <f t="shared" si="27"/>
        <v>0</v>
      </c>
      <c r="AD38" s="76">
        <v>0</v>
      </c>
      <c r="AE38" s="76">
        <f t="shared" si="16"/>
        <v>4729.038461538461</v>
      </c>
      <c r="AF38" s="77">
        <f t="shared" si="17"/>
        <v>0</v>
      </c>
      <c r="AG38" s="76">
        <f>VLOOKUP(B38,'October'' 22 Attand'!B38:AZ109,51,0)</f>
        <v>0</v>
      </c>
      <c r="AH38" s="76">
        <f t="shared" si="29"/>
        <v>0</v>
      </c>
      <c r="AI38" s="76">
        <f t="shared" si="18"/>
        <v>16439.038461538461</v>
      </c>
      <c r="AJ38" s="76"/>
      <c r="AK38" s="78">
        <f t="shared" si="19"/>
        <v>1405.2</v>
      </c>
      <c r="AL38" s="78"/>
      <c r="AM38" s="78">
        <f t="shared" si="20"/>
        <v>123.29278846153845</v>
      </c>
      <c r="AN38" s="79">
        <f t="shared" si="30"/>
        <v>200</v>
      </c>
      <c r="AO38" s="80">
        <v>0</v>
      </c>
      <c r="AP38" s="78">
        <f t="shared" si="31"/>
        <v>1728.4927884615386</v>
      </c>
      <c r="AQ38" s="81">
        <f t="shared" si="32"/>
        <v>14710.545673076922</v>
      </c>
      <c r="AR38" s="81">
        <f t="shared" si="33"/>
        <v>1522.3</v>
      </c>
      <c r="AS38" s="81">
        <v>0</v>
      </c>
      <c r="AT38" s="81">
        <f t="shared" si="34"/>
        <v>534.26874999999995</v>
      </c>
      <c r="AU38" s="81">
        <v>0</v>
      </c>
      <c r="AV38" s="82">
        <f t="shared" si="35"/>
        <v>18495.60721153846</v>
      </c>
      <c r="AW38" s="83">
        <v>2548</v>
      </c>
      <c r="AX38" s="81">
        <f t="shared" si="36"/>
        <v>4729.038461538461</v>
      </c>
      <c r="AY38" s="134">
        <v>900</v>
      </c>
      <c r="AZ38" s="81">
        <f t="shared" si="23"/>
        <v>19395.60721153846</v>
      </c>
      <c r="BA38" s="84">
        <f>VLOOKUP(B38,'October'' 22 Attand'!B38:BH117,59,0)</f>
        <v>0</v>
      </c>
      <c r="BB38" s="81" t="str">
        <f>VLOOKUP(B38,'October'' 22 Attand'!B38:BG117,58,0)</f>
        <v>Active</v>
      </c>
      <c r="BC38" s="134"/>
    </row>
    <row r="39" spans="1:55" s="41" customFormat="1" ht="41.25" customHeight="1">
      <c r="A39" s="134">
        <v>35</v>
      </c>
      <c r="B39" s="67" t="str">
        <f>+'October'' 22 Attand'!B39</f>
        <v>CHS1667</v>
      </c>
      <c r="C39" s="136" t="str">
        <f>+'October'' 22 Attand'!C39</f>
        <v>S Manoj</v>
      </c>
      <c r="D39" s="68"/>
      <c r="E39" s="69" t="s">
        <v>76</v>
      </c>
      <c r="F39" s="70" t="s">
        <v>107</v>
      </c>
      <c r="G39" s="71">
        <f>VLOOKUP(B39,'October'' 22 Attand'!B39:D118,3,0)</f>
        <v>44562</v>
      </c>
      <c r="H39" s="72">
        <f>VLOOKUP(B39,'October'' 22 Attand'!B39:AW110,48,0)</f>
        <v>30</v>
      </c>
      <c r="I39" s="40">
        <f>VLOOKUP(B39,'October'' 22 Attand'!B39:AX110,49,0)</f>
        <v>30</v>
      </c>
      <c r="J39" s="42"/>
      <c r="K39" s="73">
        <f>VLOOKUP(B39,'October'' 22 Attand'!B39:BA110,52,0)</f>
        <v>0</v>
      </c>
      <c r="L39" s="73">
        <f>VLOOKUP(B39,'October'' 22 Attand'!B39:AY110,50,)</f>
        <v>87.5</v>
      </c>
      <c r="M39" s="74">
        <f>VLOOKUP(B39,'October'' 22 Attand'!B39:BC110,54,0)</f>
        <v>11710</v>
      </c>
      <c r="N39" s="74">
        <f>VLOOKUP(B39,'[1]salary work sheet'!$B$5:$N$99,13,0)</f>
        <v>0</v>
      </c>
      <c r="O39" s="74">
        <f>-VLOOKUP(B39,'[1]salary work sheet'!$B$5:$O$99,14,0)</f>
        <v>0</v>
      </c>
      <c r="P39" s="74">
        <f>VLOOKUP(B39,'[1]salary work sheet'!$B$5:$P$99,15,0)</f>
        <v>0</v>
      </c>
      <c r="Q39" s="74">
        <f>VLOOKUP(B39,'October'' 22 Attand'!B39:BD110,55,0)</f>
        <v>0</v>
      </c>
      <c r="R39" s="74">
        <f>VLOOKUP(B39,'October'' 22 Attand'!B39:BE110,56,0)</f>
        <v>0</v>
      </c>
      <c r="S39" s="74">
        <f t="shared" si="11"/>
        <v>11710</v>
      </c>
      <c r="T39" s="75">
        <f t="shared" si="12"/>
        <v>1405.2</v>
      </c>
      <c r="U39" s="75">
        <f t="shared" si="13"/>
        <v>13115.2</v>
      </c>
      <c r="V39" s="75">
        <f t="shared" si="14"/>
        <v>117.10000000000001</v>
      </c>
      <c r="W39" s="75">
        <f t="shared" si="15"/>
        <v>380.57499999999999</v>
      </c>
      <c r="X39" s="75">
        <f>VLOOKUP(B39,'October'' 22 Attand'!B39:BB110,53,0)</f>
        <v>13613</v>
      </c>
      <c r="Y39" s="76">
        <f t="shared" si="28"/>
        <v>11710</v>
      </c>
      <c r="Z39" s="76">
        <f t="shared" si="24"/>
        <v>0</v>
      </c>
      <c r="AA39" s="76">
        <f t="shared" si="25"/>
        <v>0</v>
      </c>
      <c r="AB39" s="76">
        <f t="shared" si="26"/>
        <v>0</v>
      </c>
      <c r="AC39" s="76">
        <f t="shared" si="27"/>
        <v>0</v>
      </c>
      <c r="AD39" s="76">
        <v>0</v>
      </c>
      <c r="AE39" s="76">
        <f t="shared" si="16"/>
        <v>9852.163461538461</v>
      </c>
      <c r="AF39" s="77">
        <f t="shared" si="17"/>
        <v>0</v>
      </c>
      <c r="AG39" s="76">
        <f>VLOOKUP(B39,'October'' 22 Attand'!B39:AZ110,51,0)</f>
        <v>1300</v>
      </c>
      <c r="AH39" s="76">
        <f t="shared" si="29"/>
        <v>0</v>
      </c>
      <c r="AI39" s="76">
        <f t="shared" si="18"/>
        <v>22862.163461538461</v>
      </c>
      <c r="AJ39" s="76"/>
      <c r="AK39" s="78">
        <f t="shared" si="19"/>
        <v>1405.2</v>
      </c>
      <c r="AL39" s="78"/>
      <c r="AM39" s="78">
        <f t="shared" si="20"/>
        <v>171.46622596153844</v>
      </c>
      <c r="AN39" s="79">
        <f t="shared" si="30"/>
        <v>200</v>
      </c>
      <c r="AO39" s="80">
        <v>0</v>
      </c>
      <c r="AP39" s="78">
        <f t="shared" si="31"/>
        <v>1776.6662259615384</v>
      </c>
      <c r="AQ39" s="81">
        <f t="shared" si="32"/>
        <v>21085.497235576924</v>
      </c>
      <c r="AR39" s="81">
        <f t="shared" si="33"/>
        <v>1522.3</v>
      </c>
      <c r="AS39" s="81">
        <v>0</v>
      </c>
      <c r="AT39" s="81">
        <f t="shared" si="34"/>
        <v>743.02031250000005</v>
      </c>
      <c r="AU39" s="81">
        <v>0</v>
      </c>
      <c r="AV39" s="82">
        <f t="shared" si="35"/>
        <v>25127.483774038461</v>
      </c>
      <c r="AW39" s="83">
        <v>2423</v>
      </c>
      <c r="AX39" s="81">
        <f t="shared" si="36"/>
        <v>9852.163461538461</v>
      </c>
      <c r="AY39" s="134">
        <v>900</v>
      </c>
      <c r="AZ39" s="81">
        <f t="shared" si="23"/>
        <v>26027.483774038461</v>
      </c>
      <c r="BA39" s="84">
        <f>VLOOKUP(B39,'October'' 22 Attand'!B39:BH118,59,0)</f>
        <v>0</v>
      </c>
      <c r="BB39" s="81" t="str">
        <f>VLOOKUP(B39,'October'' 22 Attand'!B39:BG118,58,0)</f>
        <v>Active</v>
      </c>
      <c r="BC39" s="134"/>
    </row>
    <row r="40" spans="1:55" s="41" customFormat="1" ht="41.25" customHeight="1">
      <c r="A40" s="134">
        <v>36</v>
      </c>
      <c r="B40" s="67" t="str">
        <f>+'October'' 22 Attand'!B40</f>
        <v>CHS1669</v>
      </c>
      <c r="C40" s="136" t="str">
        <f>+'October'' 22 Attand'!C40</f>
        <v>Chinnappa reddy</v>
      </c>
      <c r="D40" s="68"/>
      <c r="E40" s="69" t="s">
        <v>76</v>
      </c>
      <c r="F40" s="70" t="s">
        <v>107</v>
      </c>
      <c r="G40" s="71">
        <f>VLOOKUP(B40,'October'' 22 Attand'!B40:D119,3,0)</f>
        <v>44564</v>
      </c>
      <c r="H40" s="72">
        <f>VLOOKUP(B40,'October'' 22 Attand'!B40:AW111,48,0)</f>
        <v>30</v>
      </c>
      <c r="I40" s="40">
        <f>VLOOKUP(B40,'October'' 22 Attand'!B40:AX111,49,0)</f>
        <v>30</v>
      </c>
      <c r="J40" s="42"/>
      <c r="K40" s="73">
        <f>VLOOKUP(B40,'October'' 22 Attand'!B40:BA111,52,0)</f>
        <v>0</v>
      </c>
      <c r="L40" s="73">
        <f>VLOOKUP(B40,'October'' 22 Attand'!B40:AY111,50,)</f>
        <v>1</v>
      </c>
      <c r="M40" s="74">
        <f>VLOOKUP(B40,'October'' 22 Attand'!B40:BC111,54,0)</f>
        <v>14512</v>
      </c>
      <c r="N40" s="74">
        <f>VLOOKUP(B40,'[1]salary work sheet'!$B$5:$N$99,13,0)</f>
        <v>0</v>
      </c>
      <c r="O40" s="74">
        <f>-VLOOKUP(B40,'[1]salary work sheet'!$B$5:$O$99,14,0)</f>
        <v>0</v>
      </c>
      <c r="P40" s="74">
        <f>VLOOKUP(B40,'[1]salary work sheet'!$B$5:$P$99,15,0)</f>
        <v>0</v>
      </c>
      <c r="Q40" s="74">
        <f>VLOOKUP(B40,'October'' 22 Attand'!B40:BD111,55,0)</f>
        <v>0</v>
      </c>
      <c r="R40" s="74">
        <f>VLOOKUP(B40,'October'' 22 Attand'!B40:BE111,56,0)</f>
        <v>1094</v>
      </c>
      <c r="S40" s="74">
        <f t="shared" si="11"/>
        <v>15606</v>
      </c>
      <c r="T40" s="75">
        <f t="shared" si="12"/>
        <v>1741.4399999999998</v>
      </c>
      <c r="U40" s="75">
        <f t="shared" si="13"/>
        <v>17347.439999999999</v>
      </c>
      <c r="V40" s="75">
        <f t="shared" si="14"/>
        <v>145.12</v>
      </c>
      <c r="W40" s="75">
        <f t="shared" si="15"/>
        <v>507.19499999999999</v>
      </c>
      <c r="X40" s="75">
        <f>VLOOKUP(B40,'October'' 22 Attand'!B40:BB111,53,0)</f>
        <v>18000</v>
      </c>
      <c r="Y40" s="76">
        <f t="shared" si="28"/>
        <v>14512</v>
      </c>
      <c r="Z40" s="76">
        <f t="shared" si="24"/>
        <v>0</v>
      </c>
      <c r="AA40" s="76">
        <f t="shared" si="25"/>
        <v>0</v>
      </c>
      <c r="AB40" s="76">
        <f t="shared" si="26"/>
        <v>1094</v>
      </c>
      <c r="AC40" s="76">
        <f t="shared" si="27"/>
        <v>0</v>
      </c>
      <c r="AD40" s="76">
        <v>0</v>
      </c>
      <c r="AE40" s="76">
        <f t="shared" si="16"/>
        <v>150.05769230769232</v>
      </c>
      <c r="AF40" s="77">
        <f t="shared" si="17"/>
        <v>0</v>
      </c>
      <c r="AG40" s="76">
        <f>VLOOKUP(B40,'October'' 22 Attand'!B40:AZ111,51,0)</f>
        <v>0</v>
      </c>
      <c r="AH40" s="76">
        <f t="shared" si="29"/>
        <v>0</v>
      </c>
      <c r="AI40" s="76">
        <f t="shared" si="18"/>
        <v>15756.057692307691</v>
      </c>
      <c r="AJ40" s="76"/>
      <c r="AK40" s="78">
        <f t="shared" si="19"/>
        <v>1741.4399999999998</v>
      </c>
      <c r="AL40" s="78"/>
      <c r="AM40" s="78">
        <f t="shared" si="20"/>
        <v>118.17043269230768</v>
      </c>
      <c r="AN40" s="79">
        <f t="shared" si="30"/>
        <v>200</v>
      </c>
      <c r="AO40" s="80">
        <v>0</v>
      </c>
      <c r="AP40" s="78">
        <f t="shared" si="31"/>
        <v>2059.6104326923078</v>
      </c>
      <c r="AQ40" s="81">
        <f t="shared" si="32"/>
        <v>13696.447259615383</v>
      </c>
      <c r="AR40" s="81">
        <f t="shared" si="33"/>
        <v>1886.5600000000002</v>
      </c>
      <c r="AS40" s="81">
        <v>0</v>
      </c>
      <c r="AT40" s="81">
        <f t="shared" si="34"/>
        <v>512.07187499999998</v>
      </c>
      <c r="AU40" s="81">
        <v>0</v>
      </c>
      <c r="AV40" s="82">
        <f t="shared" si="35"/>
        <v>18154.689567307691</v>
      </c>
      <c r="AW40" s="83">
        <v>3160</v>
      </c>
      <c r="AX40" s="81">
        <f t="shared" si="36"/>
        <v>150.05769230769232</v>
      </c>
      <c r="AY40" s="134">
        <v>900</v>
      </c>
      <c r="AZ40" s="81">
        <f t="shared" si="23"/>
        <v>19054.689567307691</v>
      </c>
      <c r="BA40" s="84">
        <f>VLOOKUP(B40,'October'' 22 Attand'!B40:BH119,59,0)</f>
        <v>0</v>
      </c>
      <c r="BB40" s="81" t="str">
        <f>VLOOKUP(B40,'October'' 22 Attand'!B40:BG119,58,0)</f>
        <v>Active</v>
      </c>
      <c r="BC40" s="134"/>
    </row>
    <row r="41" spans="1:55" s="41" customFormat="1" ht="41.25" customHeight="1">
      <c r="A41" s="134">
        <v>37</v>
      </c>
      <c r="B41" s="67" t="str">
        <f>+'October'' 22 Attand'!B41</f>
        <v>CHS1670</v>
      </c>
      <c r="C41" s="136" t="str">
        <f>+'October'' 22 Attand'!C41</f>
        <v>Sangitha S</v>
      </c>
      <c r="D41" s="68"/>
      <c r="E41" s="69" t="s">
        <v>76</v>
      </c>
      <c r="F41" s="70" t="s">
        <v>107</v>
      </c>
      <c r="G41" s="71">
        <f>VLOOKUP(B41,'October'' 22 Attand'!B41:D120,3,0)</f>
        <v>44585</v>
      </c>
      <c r="H41" s="72">
        <f>VLOOKUP(B41,'October'' 22 Attand'!B41:AW112,48,0)</f>
        <v>30</v>
      </c>
      <c r="I41" s="40">
        <f>VLOOKUP(B41,'October'' 22 Attand'!B41:AX112,49,0)</f>
        <v>30</v>
      </c>
      <c r="J41" s="42"/>
      <c r="K41" s="73">
        <f>VLOOKUP(B41,'October'' 22 Attand'!B41:BA112,52,0)</f>
        <v>0</v>
      </c>
      <c r="L41" s="73">
        <f>VLOOKUP(B41,'October'' 22 Attand'!B41:AY112,50,)</f>
        <v>14</v>
      </c>
      <c r="M41" s="74">
        <f>VLOOKUP(B41,'October'' 22 Attand'!B41:BC112,54,0)</f>
        <v>11710</v>
      </c>
      <c r="N41" s="74">
        <f>VLOOKUP(B41,'[1]salary work sheet'!$B$5:$N$99,13,0)</f>
        <v>0</v>
      </c>
      <c r="O41" s="74">
        <f>-VLOOKUP(B41,'[1]salary work sheet'!$B$5:$O$99,14,0)</f>
        <v>0</v>
      </c>
      <c r="P41" s="74">
        <f>VLOOKUP(B41,'[1]salary work sheet'!$B$5:$P$99,15,0)</f>
        <v>0</v>
      </c>
      <c r="Q41" s="74">
        <f>VLOOKUP(B41,'October'' 22 Attand'!B41:BD112,55,0)</f>
        <v>0</v>
      </c>
      <c r="R41" s="74">
        <f>VLOOKUP(B41,'October'' 22 Attand'!B41:BE112,56,0)</f>
        <v>0</v>
      </c>
      <c r="S41" s="74">
        <f t="shared" si="11"/>
        <v>11710</v>
      </c>
      <c r="T41" s="75">
        <f t="shared" si="12"/>
        <v>1405.2</v>
      </c>
      <c r="U41" s="75">
        <f t="shared" si="13"/>
        <v>13115.2</v>
      </c>
      <c r="V41" s="75">
        <f t="shared" si="14"/>
        <v>117.10000000000001</v>
      </c>
      <c r="W41" s="75">
        <f t="shared" si="15"/>
        <v>380.57499999999999</v>
      </c>
      <c r="X41" s="75">
        <f>VLOOKUP(B41,'October'' 22 Attand'!B41:BB112,53,0)</f>
        <v>13613</v>
      </c>
      <c r="Y41" s="76">
        <f t="shared" si="28"/>
        <v>11710</v>
      </c>
      <c r="Z41" s="76">
        <f t="shared" si="24"/>
        <v>0</v>
      </c>
      <c r="AA41" s="76">
        <f t="shared" si="25"/>
        <v>0</v>
      </c>
      <c r="AB41" s="76">
        <f t="shared" si="26"/>
        <v>0</v>
      </c>
      <c r="AC41" s="76">
        <f t="shared" si="27"/>
        <v>0</v>
      </c>
      <c r="AD41" s="76">
        <v>0</v>
      </c>
      <c r="AE41" s="76">
        <f t="shared" si="16"/>
        <v>1576.3461538461538</v>
      </c>
      <c r="AF41" s="77">
        <f t="shared" si="17"/>
        <v>0</v>
      </c>
      <c r="AG41" s="76">
        <f>VLOOKUP(B41,'October'' 22 Attand'!B41:AZ112,51,0)</f>
        <v>0</v>
      </c>
      <c r="AH41" s="76">
        <f t="shared" si="29"/>
        <v>0</v>
      </c>
      <c r="AI41" s="76">
        <f t="shared" si="18"/>
        <v>13286.346153846154</v>
      </c>
      <c r="AJ41" s="76"/>
      <c r="AK41" s="78">
        <f t="shared" si="19"/>
        <v>1405.2</v>
      </c>
      <c r="AL41" s="78"/>
      <c r="AM41" s="78">
        <f t="shared" si="20"/>
        <v>99.647596153846152</v>
      </c>
      <c r="AN41" s="79">
        <f t="shared" si="30"/>
        <v>0</v>
      </c>
      <c r="AO41" s="80">
        <v>0</v>
      </c>
      <c r="AP41" s="78">
        <f t="shared" si="31"/>
        <v>1504.8475961538461</v>
      </c>
      <c r="AQ41" s="81">
        <f t="shared" si="32"/>
        <v>11781.498557692308</v>
      </c>
      <c r="AR41" s="81">
        <f t="shared" si="33"/>
        <v>1522.3</v>
      </c>
      <c r="AS41" s="81">
        <v>0</v>
      </c>
      <c r="AT41" s="81">
        <f t="shared" si="34"/>
        <v>431.80625000000003</v>
      </c>
      <c r="AU41" s="81">
        <v>0</v>
      </c>
      <c r="AV41" s="82">
        <f t="shared" si="35"/>
        <v>15240.452403846155</v>
      </c>
      <c r="AW41" s="83">
        <v>1981</v>
      </c>
      <c r="AX41" s="81">
        <f t="shared" si="36"/>
        <v>1576.3461538461538</v>
      </c>
      <c r="AY41" s="134">
        <v>900</v>
      </c>
      <c r="AZ41" s="81">
        <f t="shared" si="23"/>
        <v>16140.452403846155</v>
      </c>
      <c r="BA41" s="84">
        <f>VLOOKUP(B41,'October'' 22 Attand'!B41:BH120,59,0)</f>
        <v>0</v>
      </c>
      <c r="BB41" s="81" t="str">
        <f>VLOOKUP(B41,'October'' 22 Attand'!B41:BG120,58,0)</f>
        <v>Active</v>
      </c>
      <c r="BC41" s="134"/>
    </row>
    <row r="42" spans="1:55" s="41" customFormat="1" ht="41.25" customHeight="1">
      <c r="A42" s="134">
        <v>38</v>
      </c>
      <c r="B42" s="67" t="str">
        <f>+'October'' 22 Attand'!B42</f>
        <v>CHS1672</v>
      </c>
      <c r="C42" s="136" t="str">
        <f>+'October'' 22 Attand'!C42</f>
        <v>Aparoopa Kalpana S</v>
      </c>
      <c r="D42" s="68"/>
      <c r="E42" s="69" t="s">
        <v>76</v>
      </c>
      <c r="F42" s="70" t="s">
        <v>107</v>
      </c>
      <c r="G42" s="71">
        <f>VLOOKUP(B42,'October'' 22 Attand'!B42:D121,3,0)</f>
        <v>44580</v>
      </c>
      <c r="H42" s="72">
        <f>VLOOKUP(B42,'October'' 22 Attand'!B42:AW113,48,0)</f>
        <v>30</v>
      </c>
      <c r="I42" s="40">
        <f>VLOOKUP(B42,'October'' 22 Attand'!B42:AX113,49,0)</f>
        <v>30</v>
      </c>
      <c r="J42" s="42"/>
      <c r="K42" s="73">
        <f>VLOOKUP(B42,'October'' 22 Attand'!B42:BA113,52,0)</f>
        <v>0</v>
      </c>
      <c r="L42" s="73">
        <f>VLOOKUP(B42,'October'' 22 Attand'!B42:AY113,50,)</f>
        <v>0</v>
      </c>
      <c r="M42" s="74">
        <f>VLOOKUP(B42,'October'' 22 Attand'!B42:BC113,54,0)</f>
        <v>12550</v>
      </c>
      <c r="N42" s="74">
        <f>VLOOKUP(B42,'[1]salary work sheet'!$B$5:$N$99,13,0)</f>
        <v>0</v>
      </c>
      <c r="O42" s="74">
        <f>-VLOOKUP(B42,'[1]salary work sheet'!$B$5:$O$99,14,0)</f>
        <v>0</v>
      </c>
      <c r="P42" s="74">
        <f>VLOOKUP(B42,'[1]salary work sheet'!$B$5:$P$99,15,0)</f>
        <v>0</v>
      </c>
      <c r="Q42" s="74">
        <f>VLOOKUP(B42,'October'' 22 Attand'!B42:BD113,55,0)</f>
        <v>0</v>
      </c>
      <c r="R42" s="74">
        <f>VLOOKUP(B42,'October'' 22 Attand'!B42:BE113,56,0)</f>
        <v>0</v>
      </c>
      <c r="S42" s="74">
        <f t="shared" si="11"/>
        <v>12550</v>
      </c>
      <c r="T42" s="75">
        <f t="shared" si="12"/>
        <v>1506</v>
      </c>
      <c r="U42" s="75">
        <f t="shared" si="13"/>
        <v>14056</v>
      </c>
      <c r="V42" s="75">
        <f t="shared" si="14"/>
        <v>125.5</v>
      </c>
      <c r="W42" s="75">
        <f t="shared" si="15"/>
        <v>407.875</v>
      </c>
      <c r="X42" s="75">
        <f>VLOOKUP(B42,'October'' 22 Attand'!B42:BB113,53,0)</f>
        <v>14589</v>
      </c>
      <c r="Y42" s="76">
        <f t="shared" si="28"/>
        <v>12550</v>
      </c>
      <c r="Z42" s="76">
        <f t="shared" si="24"/>
        <v>0</v>
      </c>
      <c r="AA42" s="76">
        <f t="shared" si="25"/>
        <v>0</v>
      </c>
      <c r="AB42" s="76">
        <f t="shared" si="26"/>
        <v>0</v>
      </c>
      <c r="AC42" s="76">
        <f t="shared" si="27"/>
        <v>0</v>
      </c>
      <c r="AD42" s="76">
        <v>0</v>
      </c>
      <c r="AE42" s="76">
        <f t="shared" si="16"/>
        <v>0</v>
      </c>
      <c r="AF42" s="77">
        <f t="shared" si="17"/>
        <v>0</v>
      </c>
      <c r="AG42" s="76">
        <f>VLOOKUP(B42,'October'' 22 Attand'!B42:AZ113,51,0)</f>
        <v>0</v>
      </c>
      <c r="AH42" s="76">
        <f t="shared" si="29"/>
        <v>0</v>
      </c>
      <c r="AI42" s="76">
        <f t="shared" si="18"/>
        <v>12550</v>
      </c>
      <c r="AJ42" s="76"/>
      <c r="AK42" s="78">
        <f t="shared" si="19"/>
        <v>1506</v>
      </c>
      <c r="AL42" s="78"/>
      <c r="AM42" s="78">
        <f t="shared" si="20"/>
        <v>94.125</v>
      </c>
      <c r="AN42" s="79">
        <f t="shared" si="30"/>
        <v>0</v>
      </c>
      <c r="AO42" s="80">
        <v>0</v>
      </c>
      <c r="AP42" s="78">
        <f t="shared" si="31"/>
        <v>1600.125</v>
      </c>
      <c r="AQ42" s="81">
        <f t="shared" si="32"/>
        <v>10949.875</v>
      </c>
      <c r="AR42" s="81">
        <f t="shared" si="33"/>
        <v>1631.5</v>
      </c>
      <c r="AS42" s="81">
        <v>0</v>
      </c>
      <c r="AT42" s="81">
        <f t="shared" si="34"/>
        <v>407.875</v>
      </c>
      <c r="AU42" s="81">
        <v>0</v>
      </c>
      <c r="AV42" s="82">
        <f t="shared" si="35"/>
        <v>14589.375</v>
      </c>
      <c r="AW42" s="83">
        <v>2292</v>
      </c>
      <c r="AX42" s="81">
        <f t="shared" si="36"/>
        <v>0</v>
      </c>
      <c r="AY42" s="134">
        <v>900</v>
      </c>
      <c r="AZ42" s="81">
        <f t="shared" si="23"/>
        <v>15489.375</v>
      </c>
      <c r="BA42" s="84">
        <f>VLOOKUP(B42,'October'' 22 Attand'!B42:BH121,59,0)</f>
        <v>0</v>
      </c>
      <c r="BB42" s="81" t="str">
        <f>VLOOKUP(B42,'October'' 22 Attand'!B42:BG121,58,0)</f>
        <v>Active</v>
      </c>
      <c r="BC42" s="134"/>
    </row>
    <row r="43" spans="1:55" s="41" customFormat="1" ht="41.25" customHeight="1">
      <c r="A43" s="134">
        <v>39</v>
      </c>
      <c r="B43" s="67" t="str">
        <f>+'October'' 22 Attand'!B43</f>
        <v>CHS1673</v>
      </c>
      <c r="C43" s="136" t="str">
        <f>+'October'' 22 Attand'!C43</f>
        <v>MD FirdosAlam</v>
      </c>
      <c r="D43" s="68"/>
      <c r="E43" s="69" t="s">
        <v>76</v>
      </c>
      <c r="F43" s="70" t="s">
        <v>107</v>
      </c>
      <c r="G43" s="71">
        <f>VLOOKUP(B43,'October'' 22 Attand'!B43:D122,3,0)</f>
        <v>44582</v>
      </c>
      <c r="H43" s="72">
        <f>VLOOKUP(B43,'October'' 22 Attand'!B43:AW114,48,0)</f>
        <v>30</v>
      </c>
      <c r="I43" s="40">
        <f>VLOOKUP(B43,'October'' 22 Attand'!B43:AX114,49,0)</f>
        <v>30</v>
      </c>
      <c r="J43" s="42"/>
      <c r="K43" s="73">
        <f>VLOOKUP(B43,'October'' 22 Attand'!B43:BA114,52,0)</f>
        <v>0</v>
      </c>
      <c r="L43" s="73">
        <f>VLOOKUP(B43,'October'' 22 Attand'!B43:AY114,50,)</f>
        <v>54</v>
      </c>
      <c r="M43" s="74">
        <f>VLOOKUP(B43,'October'' 22 Attand'!B43:BC114,54,0)</f>
        <v>12944</v>
      </c>
      <c r="N43" s="74">
        <f>VLOOKUP(B43,'[1]salary work sheet'!$B$5:$N$99,13,0)</f>
        <v>0</v>
      </c>
      <c r="O43" s="74">
        <f>-VLOOKUP(B43,'[1]salary work sheet'!$B$5:$O$99,14,0)</f>
        <v>0</v>
      </c>
      <c r="P43" s="74">
        <f>VLOOKUP(B43,'[1]salary work sheet'!$B$5:$P$99,15,0)</f>
        <v>4817</v>
      </c>
      <c r="Q43" s="74">
        <f>VLOOKUP(B43,'October'' 22 Attand'!B43:BD114,55,0)</f>
        <v>0</v>
      </c>
      <c r="R43" s="74">
        <f>VLOOKUP(B43,'October'' 22 Attand'!B43:BE114,56,0)</f>
        <v>0</v>
      </c>
      <c r="S43" s="74">
        <f t="shared" si="11"/>
        <v>17761</v>
      </c>
      <c r="T43" s="75">
        <f t="shared" si="12"/>
        <v>1553.28</v>
      </c>
      <c r="U43" s="75">
        <f t="shared" si="13"/>
        <v>19314.28</v>
      </c>
      <c r="V43" s="75">
        <f t="shared" si="14"/>
        <v>129.44</v>
      </c>
      <c r="W43" s="75">
        <f t="shared" si="15"/>
        <v>577.23250000000007</v>
      </c>
      <c r="X43" s="75">
        <f>VLOOKUP(B43,'October'' 22 Attand'!B43:BB114,53,0)</f>
        <v>20671</v>
      </c>
      <c r="Y43" s="76">
        <f t="shared" si="28"/>
        <v>12944</v>
      </c>
      <c r="Z43" s="76">
        <f t="shared" si="24"/>
        <v>0</v>
      </c>
      <c r="AA43" s="76">
        <f t="shared" si="25"/>
        <v>0</v>
      </c>
      <c r="AB43" s="76">
        <f t="shared" si="26"/>
        <v>0</v>
      </c>
      <c r="AC43" s="76">
        <f t="shared" si="27"/>
        <v>4817</v>
      </c>
      <c r="AD43" s="76">
        <v>0</v>
      </c>
      <c r="AE43" s="76">
        <f t="shared" si="16"/>
        <v>9222.0576923076933</v>
      </c>
      <c r="AF43" s="77">
        <f t="shared" si="17"/>
        <v>0</v>
      </c>
      <c r="AG43" s="76">
        <f>VLOOKUP(B43,'October'' 22 Attand'!B43:AZ114,51,0)</f>
        <v>0</v>
      </c>
      <c r="AH43" s="76">
        <f t="shared" si="29"/>
        <v>0</v>
      </c>
      <c r="AI43" s="76">
        <f t="shared" si="18"/>
        <v>26983.057692307695</v>
      </c>
      <c r="AJ43" s="76"/>
      <c r="AK43" s="78">
        <f t="shared" si="19"/>
        <v>1553.28</v>
      </c>
      <c r="AL43" s="78"/>
      <c r="AM43" s="78">
        <f t="shared" si="20"/>
        <v>202.3729326923077</v>
      </c>
      <c r="AN43" s="79">
        <f t="shared" si="30"/>
        <v>200</v>
      </c>
      <c r="AO43" s="80">
        <v>0</v>
      </c>
      <c r="AP43" s="78">
        <f t="shared" si="31"/>
        <v>1955.6529326923078</v>
      </c>
      <c r="AQ43" s="81">
        <f t="shared" si="32"/>
        <v>25027.404759615387</v>
      </c>
      <c r="AR43" s="81">
        <f t="shared" si="33"/>
        <v>1682.72</v>
      </c>
      <c r="AS43" s="81">
        <v>0</v>
      </c>
      <c r="AT43" s="81">
        <f t="shared" si="34"/>
        <v>876.94937500000015</v>
      </c>
      <c r="AU43" s="81">
        <v>0</v>
      </c>
      <c r="AV43" s="82">
        <f t="shared" si="35"/>
        <v>29542.727067307696</v>
      </c>
      <c r="AW43" s="83">
        <v>2295</v>
      </c>
      <c r="AX43" s="81">
        <f t="shared" si="36"/>
        <v>9222.0576923076933</v>
      </c>
      <c r="AY43" s="134">
        <v>900</v>
      </c>
      <c r="AZ43" s="81">
        <f t="shared" si="23"/>
        <v>30442.727067307696</v>
      </c>
      <c r="BA43" s="84">
        <v>0</v>
      </c>
      <c r="BB43" s="81" t="str">
        <f>VLOOKUP(B43,'October'' 22 Attand'!B43:BG122,58,0)</f>
        <v>Active</v>
      </c>
      <c r="BC43" s="134"/>
    </row>
    <row r="44" spans="1:55" s="41" customFormat="1" ht="41.25" customHeight="1">
      <c r="A44" s="134">
        <v>40</v>
      </c>
      <c r="B44" s="67" t="str">
        <f>+'October'' 22 Attand'!B44</f>
        <v>CHS1679</v>
      </c>
      <c r="C44" s="136" t="str">
        <f>+'October'' 22 Attand'!C44</f>
        <v>Sangeetha</v>
      </c>
      <c r="D44" s="68"/>
      <c r="E44" s="69" t="s">
        <v>76</v>
      </c>
      <c r="F44" s="70" t="s">
        <v>107</v>
      </c>
      <c r="G44" s="71">
        <f>VLOOKUP(B44,'October'' 22 Attand'!B44:D123,3,0)</f>
        <v>44603</v>
      </c>
      <c r="H44" s="72">
        <f>VLOOKUP(B44,'October'' 22 Attand'!B44:AW115,48,0)</f>
        <v>30</v>
      </c>
      <c r="I44" s="40">
        <f>VLOOKUP(B44,'October'' 22 Attand'!B44:AX115,49,0)</f>
        <v>30</v>
      </c>
      <c r="J44" s="42"/>
      <c r="K44" s="73">
        <f>VLOOKUP(B44,'October'' 22 Attand'!B44:BA115,52,0)</f>
        <v>0</v>
      </c>
      <c r="L44" s="73">
        <f>VLOOKUP(B44,'October'' 22 Attand'!B44:AY115,50,)</f>
        <v>54</v>
      </c>
      <c r="M44" s="74">
        <f>VLOOKUP(B44,'October'' 22 Attand'!B44:BC115,54,0)</f>
        <v>11710</v>
      </c>
      <c r="N44" s="74">
        <f>VLOOKUP(B44,'[1]salary work sheet'!$B$5:$N$99,13,0)</f>
        <v>0</v>
      </c>
      <c r="O44" s="74">
        <f>-VLOOKUP(B44,'[1]salary work sheet'!$B$5:$O$99,14,0)</f>
        <v>0</v>
      </c>
      <c r="P44" s="74">
        <f>VLOOKUP(B44,'[1]salary work sheet'!$B$5:$P$99,15,0)</f>
        <v>0</v>
      </c>
      <c r="Q44" s="74">
        <f>VLOOKUP(B44,'October'' 22 Attand'!B44:BD115,55,0)</f>
        <v>0</v>
      </c>
      <c r="R44" s="74">
        <f>VLOOKUP(B44,'October'' 22 Attand'!B44:BE115,56,0)</f>
        <v>0</v>
      </c>
      <c r="S44" s="74">
        <f t="shared" si="11"/>
        <v>11710</v>
      </c>
      <c r="T44" s="75">
        <f t="shared" si="12"/>
        <v>1405.2</v>
      </c>
      <c r="U44" s="75">
        <f t="shared" si="13"/>
        <v>13115.2</v>
      </c>
      <c r="V44" s="75">
        <f t="shared" si="14"/>
        <v>117.10000000000001</v>
      </c>
      <c r="W44" s="75">
        <f t="shared" si="15"/>
        <v>380.57499999999999</v>
      </c>
      <c r="X44" s="75">
        <f>VLOOKUP(B44,'October'' 22 Attand'!B44:BB115,53,0)</f>
        <v>13613</v>
      </c>
      <c r="Y44" s="76">
        <f t="shared" si="28"/>
        <v>11710</v>
      </c>
      <c r="Z44" s="76">
        <f t="shared" si="24"/>
        <v>0</v>
      </c>
      <c r="AA44" s="76">
        <f t="shared" si="25"/>
        <v>0</v>
      </c>
      <c r="AB44" s="76">
        <f t="shared" si="26"/>
        <v>0</v>
      </c>
      <c r="AC44" s="76">
        <f t="shared" si="27"/>
        <v>0</v>
      </c>
      <c r="AD44" s="76">
        <v>0</v>
      </c>
      <c r="AE44" s="76">
        <f t="shared" si="16"/>
        <v>6080.1923076923076</v>
      </c>
      <c r="AF44" s="77">
        <f t="shared" si="17"/>
        <v>0</v>
      </c>
      <c r="AG44" s="76">
        <f>VLOOKUP(B44,'October'' 22 Attand'!B44:AZ115,51,0)</f>
        <v>0</v>
      </c>
      <c r="AH44" s="76">
        <f t="shared" si="29"/>
        <v>0</v>
      </c>
      <c r="AI44" s="76">
        <f t="shared" si="18"/>
        <v>17790.192307692309</v>
      </c>
      <c r="AJ44" s="76"/>
      <c r="AK44" s="78">
        <f t="shared" si="19"/>
        <v>1405.2</v>
      </c>
      <c r="AL44" s="78"/>
      <c r="AM44" s="78">
        <f t="shared" si="20"/>
        <v>133.4264423076923</v>
      </c>
      <c r="AN44" s="79">
        <f t="shared" si="30"/>
        <v>200</v>
      </c>
      <c r="AO44" s="80">
        <v>0</v>
      </c>
      <c r="AP44" s="78">
        <f t="shared" si="31"/>
        <v>1738.6264423076923</v>
      </c>
      <c r="AQ44" s="81">
        <f t="shared" si="32"/>
        <v>16051.565865384617</v>
      </c>
      <c r="AR44" s="81">
        <f t="shared" si="33"/>
        <v>1522.3</v>
      </c>
      <c r="AS44" s="81">
        <v>0</v>
      </c>
      <c r="AT44" s="81">
        <f t="shared" si="34"/>
        <v>578.18125000000009</v>
      </c>
      <c r="AU44" s="81">
        <v>0</v>
      </c>
      <c r="AV44" s="82">
        <f t="shared" si="35"/>
        <v>19890.673557692309</v>
      </c>
      <c r="AW44" s="83">
        <v>1415</v>
      </c>
      <c r="AX44" s="81">
        <f t="shared" si="36"/>
        <v>6080.1923076923076</v>
      </c>
      <c r="AY44" s="134">
        <v>900</v>
      </c>
      <c r="AZ44" s="81">
        <f t="shared" si="23"/>
        <v>20790.673557692309</v>
      </c>
      <c r="BA44" s="84">
        <f>VLOOKUP(B44,'October'' 22 Attand'!B44:BH123,59,0)</f>
        <v>0</v>
      </c>
      <c r="BB44" s="81" t="str">
        <f>VLOOKUP(B44,'October'' 22 Attand'!B44:BG123,58,0)</f>
        <v>Active</v>
      </c>
      <c r="BC44" s="134"/>
    </row>
    <row r="45" spans="1:55" s="41" customFormat="1" ht="41.25" customHeight="1">
      <c r="A45" s="134">
        <v>41</v>
      </c>
      <c r="B45" s="67" t="str">
        <f>+'October'' 22 Attand'!B45</f>
        <v>CHS1681</v>
      </c>
      <c r="C45" s="136" t="str">
        <f>+'October'' 22 Attand'!C45</f>
        <v>Md Irfan</v>
      </c>
      <c r="D45" s="68"/>
      <c r="E45" s="69" t="s">
        <v>76</v>
      </c>
      <c r="F45" s="70" t="s">
        <v>107</v>
      </c>
      <c r="G45" s="71">
        <f>VLOOKUP(B45,'October'' 22 Attand'!B45:D124,3,0)</f>
        <v>44606</v>
      </c>
      <c r="H45" s="72">
        <f>VLOOKUP(B45,'October'' 22 Attand'!B45:AW116,48,0)</f>
        <v>30</v>
      </c>
      <c r="I45" s="40">
        <f>VLOOKUP(B45,'October'' 22 Attand'!B45:AX116,49,0)</f>
        <v>22</v>
      </c>
      <c r="J45" s="42"/>
      <c r="K45" s="73">
        <f>VLOOKUP(B45,'October'' 22 Attand'!B45:BA116,52,0)</f>
        <v>0</v>
      </c>
      <c r="L45" s="73">
        <f>VLOOKUP(B45,'October'' 22 Attand'!B45:AY116,50,)</f>
        <v>37</v>
      </c>
      <c r="M45" s="74">
        <f>VLOOKUP(B45,'October'' 22 Attand'!B45:BC116,54,0)</f>
        <v>12944</v>
      </c>
      <c r="N45" s="74">
        <f>VLOOKUP(B45,'[1]salary work sheet'!$B$5:$N$99,13,0)</f>
        <v>0</v>
      </c>
      <c r="O45" s="74">
        <f>-VLOOKUP(B45,'[1]salary work sheet'!$B$5:$O$99,14,0)</f>
        <v>0</v>
      </c>
      <c r="P45" s="74">
        <f>VLOOKUP(B45,'[1]salary work sheet'!$B$5:$P$99,15,0)</f>
        <v>4817</v>
      </c>
      <c r="Q45" s="74">
        <f>VLOOKUP(B45,'October'' 22 Attand'!B45:BD116,55,0)</f>
        <v>0</v>
      </c>
      <c r="R45" s="74">
        <f>VLOOKUP(B45,'October'' 22 Attand'!B45:BE116,56,0)</f>
        <v>0</v>
      </c>
      <c r="S45" s="74">
        <f t="shared" si="11"/>
        <v>17761</v>
      </c>
      <c r="T45" s="75">
        <f t="shared" si="12"/>
        <v>1553.28</v>
      </c>
      <c r="U45" s="75">
        <f t="shared" si="13"/>
        <v>19314.28</v>
      </c>
      <c r="V45" s="75">
        <f t="shared" si="14"/>
        <v>129.44</v>
      </c>
      <c r="W45" s="75">
        <f t="shared" si="15"/>
        <v>577.23250000000007</v>
      </c>
      <c r="X45" s="75">
        <f>VLOOKUP(B45,'October'' 22 Attand'!B45:BB116,53,0)</f>
        <v>20671</v>
      </c>
      <c r="Y45" s="76">
        <f t="shared" si="28"/>
        <v>9492.2666666666664</v>
      </c>
      <c r="Z45" s="76">
        <f t="shared" si="24"/>
        <v>0</v>
      </c>
      <c r="AA45" s="76">
        <f t="shared" si="25"/>
        <v>0</v>
      </c>
      <c r="AB45" s="76">
        <f t="shared" si="26"/>
        <v>0</v>
      </c>
      <c r="AC45" s="76">
        <f t="shared" si="27"/>
        <v>3532.4666666666667</v>
      </c>
      <c r="AD45" s="76">
        <v>0</v>
      </c>
      <c r="AE45" s="76">
        <f t="shared" si="16"/>
        <v>6318.8173076923076</v>
      </c>
      <c r="AF45" s="77">
        <f t="shared" si="17"/>
        <v>0</v>
      </c>
      <c r="AG45" s="76">
        <f>VLOOKUP(B45,'October'' 22 Attand'!B45:AZ116,51,0)</f>
        <v>0</v>
      </c>
      <c r="AH45" s="76">
        <f t="shared" si="29"/>
        <v>0</v>
      </c>
      <c r="AI45" s="76">
        <f t="shared" si="18"/>
        <v>19343.550641025642</v>
      </c>
      <c r="AJ45" s="76"/>
      <c r="AK45" s="78">
        <f t="shared" si="19"/>
        <v>1139.0719999999999</v>
      </c>
      <c r="AL45" s="78"/>
      <c r="AM45" s="78">
        <f t="shared" si="20"/>
        <v>145.07662980769231</v>
      </c>
      <c r="AN45" s="79">
        <f t="shared" si="30"/>
        <v>200</v>
      </c>
      <c r="AO45" s="80">
        <v>0</v>
      </c>
      <c r="AP45" s="78">
        <f t="shared" si="31"/>
        <v>1484.1486298076923</v>
      </c>
      <c r="AQ45" s="81">
        <f t="shared" si="32"/>
        <v>17859.40201121795</v>
      </c>
      <c r="AR45" s="81">
        <f t="shared" si="33"/>
        <v>1233.9946666666667</v>
      </c>
      <c r="AS45" s="81">
        <v>0</v>
      </c>
      <c r="AT45" s="81">
        <f t="shared" si="34"/>
        <v>628.66539583333338</v>
      </c>
      <c r="AU45" s="81">
        <v>0</v>
      </c>
      <c r="AV45" s="82">
        <f t="shared" si="35"/>
        <v>21206.210703525641</v>
      </c>
      <c r="AW45" s="83">
        <v>1461</v>
      </c>
      <c r="AX45" s="81">
        <f t="shared" si="36"/>
        <v>6318.8173076923076</v>
      </c>
      <c r="AY45" s="134">
        <v>900</v>
      </c>
      <c r="AZ45" s="81">
        <f t="shared" si="23"/>
        <v>22106.210703525641</v>
      </c>
      <c r="BA45" s="84">
        <f>VLOOKUP(B45,'October'' 22 Attand'!B45:BH124,59,0)</f>
        <v>0</v>
      </c>
      <c r="BB45" s="81" t="str">
        <f>VLOOKUP(B45,'October'' 22 Attand'!B45:BG124,58,0)</f>
        <v>Active</v>
      </c>
      <c r="BC45" s="134"/>
    </row>
    <row r="46" spans="1:55" s="41" customFormat="1" ht="41.25" customHeight="1">
      <c r="A46" s="134">
        <v>42</v>
      </c>
      <c r="B46" s="67" t="str">
        <f>+'October'' 22 Attand'!B46</f>
        <v>CHS1683</v>
      </c>
      <c r="C46" s="136" t="str">
        <f>+'October'' 22 Attand'!C46</f>
        <v>N Sudeep</v>
      </c>
      <c r="D46" s="68"/>
      <c r="E46" s="69" t="s">
        <v>76</v>
      </c>
      <c r="F46" s="70" t="s">
        <v>107</v>
      </c>
      <c r="G46" s="71">
        <f>VLOOKUP(B46,'October'' 22 Attand'!B46:D125,3,0)</f>
        <v>44608</v>
      </c>
      <c r="H46" s="72">
        <f>VLOOKUP(B46,'October'' 22 Attand'!B46:AW117,48,0)</f>
        <v>30</v>
      </c>
      <c r="I46" s="40">
        <f>VLOOKUP(B46,'October'' 22 Attand'!B46:AX117,49,0)</f>
        <v>30</v>
      </c>
      <c r="J46" s="42"/>
      <c r="K46" s="73">
        <f>VLOOKUP(B46,'October'' 22 Attand'!B46:BA117,52,0)</f>
        <v>0</v>
      </c>
      <c r="L46" s="73">
        <f>VLOOKUP(B46,'October'' 22 Attand'!B46:AY117,50,)</f>
        <v>45</v>
      </c>
      <c r="M46" s="74">
        <f>VLOOKUP(B46,'October'' 22 Attand'!B46:BC117,54,0)</f>
        <v>11710</v>
      </c>
      <c r="N46" s="74">
        <f>VLOOKUP(B46,'[1]salary work sheet'!$B$5:$N$99,13,0)</f>
        <v>0</v>
      </c>
      <c r="O46" s="74">
        <f>-VLOOKUP(B46,'[1]salary work sheet'!$B$5:$O$99,14,0)</f>
        <v>0</v>
      </c>
      <c r="P46" s="74">
        <f>VLOOKUP(B46,'[1]salary work sheet'!$B$5:$P$99,15,0)</f>
        <v>0</v>
      </c>
      <c r="Q46" s="74">
        <f>VLOOKUP(B46,'October'' 22 Attand'!B46:BD117,55,0)</f>
        <v>0</v>
      </c>
      <c r="R46" s="74">
        <f>VLOOKUP(B46,'October'' 22 Attand'!B46:BE117,56,0)</f>
        <v>0</v>
      </c>
      <c r="S46" s="74">
        <f t="shared" si="11"/>
        <v>11710</v>
      </c>
      <c r="T46" s="75">
        <f t="shared" si="12"/>
        <v>1405.2</v>
      </c>
      <c r="U46" s="75">
        <f t="shared" si="13"/>
        <v>13115.2</v>
      </c>
      <c r="V46" s="75">
        <f t="shared" si="14"/>
        <v>117.10000000000001</v>
      </c>
      <c r="W46" s="75">
        <f t="shared" si="15"/>
        <v>380.57499999999999</v>
      </c>
      <c r="X46" s="75">
        <f>VLOOKUP(B46,'October'' 22 Attand'!B46:BB117,53,0)</f>
        <v>13613</v>
      </c>
      <c r="Y46" s="76">
        <f t="shared" si="28"/>
        <v>11710</v>
      </c>
      <c r="Z46" s="76">
        <f t="shared" si="24"/>
        <v>0</v>
      </c>
      <c r="AA46" s="76">
        <f t="shared" si="25"/>
        <v>0</v>
      </c>
      <c r="AB46" s="76">
        <f t="shared" si="26"/>
        <v>0</v>
      </c>
      <c r="AC46" s="76">
        <f t="shared" si="27"/>
        <v>0</v>
      </c>
      <c r="AD46" s="76">
        <v>0</v>
      </c>
      <c r="AE46" s="76">
        <f t="shared" si="16"/>
        <v>5066.8269230769229</v>
      </c>
      <c r="AF46" s="77">
        <f t="shared" si="17"/>
        <v>0</v>
      </c>
      <c r="AG46" s="76">
        <f>VLOOKUP(B46,'October'' 22 Attand'!B46:AZ117,51,0)</f>
        <v>100</v>
      </c>
      <c r="AH46" s="76">
        <f t="shared" si="29"/>
        <v>0</v>
      </c>
      <c r="AI46" s="76">
        <f t="shared" si="18"/>
        <v>16876.826923076922</v>
      </c>
      <c r="AJ46" s="76"/>
      <c r="AK46" s="78">
        <f t="shared" si="19"/>
        <v>1405.2</v>
      </c>
      <c r="AL46" s="78"/>
      <c r="AM46" s="78">
        <f t="shared" si="20"/>
        <v>126.57620192307691</v>
      </c>
      <c r="AN46" s="79">
        <f t="shared" si="30"/>
        <v>200</v>
      </c>
      <c r="AO46" s="80">
        <v>0</v>
      </c>
      <c r="AP46" s="78">
        <f t="shared" si="31"/>
        <v>1731.776201923077</v>
      </c>
      <c r="AQ46" s="81">
        <f t="shared" si="32"/>
        <v>15145.050721153844</v>
      </c>
      <c r="AR46" s="81">
        <f t="shared" si="33"/>
        <v>1522.3</v>
      </c>
      <c r="AS46" s="81">
        <v>0</v>
      </c>
      <c r="AT46" s="81">
        <f t="shared" si="34"/>
        <v>548.49687499999993</v>
      </c>
      <c r="AU46" s="81">
        <v>0</v>
      </c>
      <c r="AV46" s="82">
        <f t="shared" si="35"/>
        <v>18947.623798076922</v>
      </c>
      <c r="AW46" s="83">
        <v>1154</v>
      </c>
      <c r="AX46" s="81">
        <f t="shared" si="36"/>
        <v>5066.8269230769229</v>
      </c>
      <c r="AY46" s="134">
        <v>900</v>
      </c>
      <c r="AZ46" s="81">
        <f t="shared" si="23"/>
        <v>19847.623798076922</v>
      </c>
      <c r="BA46" s="84">
        <f>VLOOKUP(B46,'October'' 22 Attand'!B46:BH125,59,0)</f>
        <v>0</v>
      </c>
      <c r="BB46" s="81" t="str">
        <f>VLOOKUP(B46,'October'' 22 Attand'!B46:BG125,58,0)</f>
        <v>Active</v>
      </c>
      <c r="BC46" s="134"/>
    </row>
    <row r="47" spans="1:55" s="41" customFormat="1" ht="41.25" customHeight="1">
      <c r="A47" s="134">
        <v>43</v>
      </c>
      <c r="B47" s="67" t="str">
        <f>+'October'' 22 Attand'!B47</f>
        <v>CHS1684</v>
      </c>
      <c r="C47" s="136" t="str">
        <f>+'October'' 22 Attand'!C47</f>
        <v>Mahim Sk</v>
      </c>
      <c r="D47" s="68"/>
      <c r="E47" s="69" t="s">
        <v>76</v>
      </c>
      <c r="F47" s="70" t="s">
        <v>107</v>
      </c>
      <c r="G47" s="71">
        <f>VLOOKUP(B47,'October'' 22 Attand'!B47:D126,3,0)</f>
        <v>44609</v>
      </c>
      <c r="H47" s="72">
        <f>VLOOKUP(B47,'October'' 22 Attand'!B47:AW118,48,0)</f>
        <v>30</v>
      </c>
      <c r="I47" s="40">
        <f>VLOOKUP(B47,'October'' 22 Attand'!B47:AX118,49,0)</f>
        <v>30</v>
      </c>
      <c r="J47" s="42"/>
      <c r="K47" s="73">
        <f>VLOOKUP(B47,'October'' 22 Attand'!B47:BA118,52,0)</f>
        <v>0</v>
      </c>
      <c r="L47" s="73">
        <f>VLOOKUP(B47,'October'' 22 Attand'!B47:AY118,50,)</f>
        <v>56</v>
      </c>
      <c r="M47" s="74">
        <f>VLOOKUP(B47,'October'' 22 Attand'!B47:BC118,54,0)</f>
        <v>12944</v>
      </c>
      <c r="N47" s="74">
        <f>VLOOKUP(B47,'[1]salary work sheet'!$B$5:$N$99,13,0)</f>
        <v>0</v>
      </c>
      <c r="O47" s="74">
        <f>-VLOOKUP(B47,'[1]salary work sheet'!$B$5:$O$99,14,0)</f>
        <v>0</v>
      </c>
      <c r="P47" s="74">
        <v>5195</v>
      </c>
      <c r="Q47" s="74">
        <f>VLOOKUP(B47,'October'' 22 Attand'!B47:BD118,55,0)</f>
        <v>0</v>
      </c>
      <c r="R47" s="74">
        <f>VLOOKUP(B47,'October'' 22 Attand'!B47:BE118,56,0)</f>
        <v>0</v>
      </c>
      <c r="S47" s="74">
        <f t="shared" si="11"/>
        <v>18139</v>
      </c>
      <c r="T47" s="75">
        <f t="shared" si="12"/>
        <v>1553.28</v>
      </c>
      <c r="U47" s="75">
        <f t="shared" si="13"/>
        <v>19692.28</v>
      </c>
      <c r="V47" s="75">
        <f t="shared" si="14"/>
        <v>129.44</v>
      </c>
      <c r="W47" s="75">
        <f t="shared" si="15"/>
        <v>589.51750000000004</v>
      </c>
      <c r="X47" s="75">
        <f>VLOOKUP(B47,'October'' 22 Attand'!B47:BB118,53,0)</f>
        <v>20671</v>
      </c>
      <c r="Y47" s="76">
        <f t="shared" si="28"/>
        <v>12944</v>
      </c>
      <c r="Z47" s="76">
        <f t="shared" si="24"/>
        <v>0</v>
      </c>
      <c r="AA47" s="76">
        <f t="shared" si="25"/>
        <v>0</v>
      </c>
      <c r="AB47" s="76">
        <f t="shared" si="26"/>
        <v>0</v>
      </c>
      <c r="AC47" s="76">
        <f t="shared" si="27"/>
        <v>5195</v>
      </c>
      <c r="AD47" s="76">
        <v>0</v>
      </c>
      <c r="AE47" s="76">
        <f t="shared" si="16"/>
        <v>9767.1538461538476</v>
      </c>
      <c r="AF47" s="77">
        <f t="shared" si="17"/>
        <v>0</v>
      </c>
      <c r="AG47" s="76">
        <f>VLOOKUP(B47,'October'' 22 Attand'!B47:AZ118,51,0)</f>
        <v>0</v>
      </c>
      <c r="AH47" s="76">
        <f t="shared" si="29"/>
        <v>0</v>
      </c>
      <c r="AI47" s="76">
        <f t="shared" si="18"/>
        <v>27906.153846153848</v>
      </c>
      <c r="AJ47" s="76"/>
      <c r="AK47" s="78">
        <f t="shared" si="19"/>
        <v>1553.28</v>
      </c>
      <c r="AL47" s="78"/>
      <c r="AM47" s="78">
        <f t="shared" si="20"/>
        <v>209.29615384615386</v>
      </c>
      <c r="AN47" s="79">
        <f t="shared" si="30"/>
        <v>200</v>
      </c>
      <c r="AO47" s="80">
        <v>0</v>
      </c>
      <c r="AP47" s="78">
        <f t="shared" si="31"/>
        <v>1962.5761538461538</v>
      </c>
      <c r="AQ47" s="81">
        <f t="shared" si="32"/>
        <v>25943.577692307692</v>
      </c>
      <c r="AR47" s="81">
        <f t="shared" si="33"/>
        <v>1682.72</v>
      </c>
      <c r="AS47" s="81">
        <v>0</v>
      </c>
      <c r="AT47" s="81">
        <f t="shared" si="34"/>
        <v>906.95</v>
      </c>
      <c r="AU47" s="81">
        <v>0</v>
      </c>
      <c r="AV47" s="82">
        <f t="shared" si="35"/>
        <v>30495.823846153849</v>
      </c>
      <c r="AW47" s="83">
        <v>1391</v>
      </c>
      <c r="AX47" s="81">
        <f t="shared" si="36"/>
        <v>9767.1538461538476</v>
      </c>
      <c r="AY47" s="134">
        <v>900</v>
      </c>
      <c r="AZ47" s="81">
        <f t="shared" si="23"/>
        <v>31395.823846153849</v>
      </c>
      <c r="BA47" s="84">
        <f>VLOOKUP(B47,'October'' 22 Attand'!B47:BH126,59,0)</f>
        <v>0</v>
      </c>
      <c r="BB47" s="81" t="str">
        <f>VLOOKUP(B47,'October'' 22 Attand'!B47:BG126,58,0)</f>
        <v>Active</v>
      </c>
      <c r="BC47" s="134"/>
    </row>
    <row r="48" spans="1:55" s="41" customFormat="1" ht="41.25" customHeight="1">
      <c r="A48" s="134">
        <v>44</v>
      </c>
      <c r="B48" s="67" t="str">
        <f>+'October'' 22 Attand'!B48</f>
        <v>CHS1687</v>
      </c>
      <c r="C48" s="136" t="str">
        <f>+'October'' 22 Attand'!C48</f>
        <v>Manjunatha L</v>
      </c>
      <c r="D48" s="68"/>
      <c r="E48" s="69" t="s">
        <v>76</v>
      </c>
      <c r="F48" s="70" t="s">
        <v>107</v>
      </c>
      <c r="G48" s="71">
        <f>VLOOKUP(B48,'October'' 22 Attand'!B48:D127,3,0)</f>
        <v>44615</v>
      </c>
      <c r="H48" s="72">
        <f>VLOOKUP(B48,'October'' 22 Attand'!B48:AW119,48,0)</f>
        <v>30</v>
      </c>
      <c r="I48" s="40">
        <f>VLOOKUP(B48,'October'' 22 Attand'!B48:AX119,49,0)</f>
        <v>30</v>
      </c>
      <c r="J48" s="42"/>
      <c r="K48" s="73">
        <f>VLOOKUP(B48,'October'' 22 Attand'!B48:BA119,52,0)</f>
        <v>0</v>
      </c>
      <c r="L48" s="73">
        <f>VLOOKUP(B48,'October'' 22 Attand'!B48:AY119,50,)</f>
        <v>44</v>
      </c>
      <c r="M48" s="74">
        <f>VLOOKUP(B48,'October'' 22 Attand'!B48:BC119,54,0)</f>
        <v>11710</v>
      </c>
      <c r="N48" s="74">
        <f>VLOOKUP(B48,'[1]salary work sheet'!$B$5:$N$99,13,0)</f>
        <v>0</v>
      </c>
      <c r="O48" s="74">
        <f>-VLOOKUP(B48,'[1]salary work sheet'!$B$5:$O$99,14,0)</f>
        <v>0</v>
      </c>
      <c r="P48" s="74">
        <v>0</v>
      </c>
      <c r="Q48" s="74">
        <f>VLOOKUP(B48,'October'' 22 Attand'!B48:BD119,55,0)</f>
        <v>0</v>
      </c>
      <c r="R48" s="74">
        <f>VLOOKUP(B48,'October'' 22 Attand'!B48:BE119,56,0)</f>
        <v>0</v>
      </c>
      <c r="S48" s="74">
        <f t="shared" si="11"/>
        <v>11710</v>
      </c>
      <c r="T48" s="75">
        <f t="shared" si="12"/>
        <v>1405.2</v>
      </c>
      <c r="U48" s="75">
        <f t="shared" si="13"/>
        <v>13115.2</v>
      </c>
      <c r="V48" s="75">
        <f t="shared" si="14"/>
        <v>117.10000000000001</v>
      </c>
      <c r="W48" s="75">
        <f t="shared" si="15"/>
        <v>380.57499999999999</v>
      </c>
      <c r="X48" s="75">
        <f>VLOOKUP(B48,'October'' 22 Attand'!B48:BB119,53,0)</f>
        <v>13613</v>
      </c>
      <c r="Y48" s="76">
        <f t="shared" si="28"/>
        <v>11710</v>
      </c>
      <c r="Z48" s="76">
        <f t="shared" si="24"/>
        <v>0</v>
      </c>
      <c r="AA48" s="76">
        <f t="shared" si="25"/>
        <v>0</v>
      </c>
      <c r="AB48" s="76">
        <f t="shared" si="26"/>
        <v>0</v>
      </c>
      <c r="AC48" s="76">
        <f t="shared" si="27"/>
        <v>0</v>
      </c>
      <c r="AD48" s="76">
        <v>0</v>
      </c>
      <c r="AE48" s="76">
        <f t="shared" si="16"/>
        <v>4954.2307692307686</v>
      </c>
      <c r="AF48" s="77">
        <f t="shared" si="17"/>
        <v>0</v>
      </c>
      <c r="AG48" s="76">
        <f>VLOOKUP(B48,'October'' 22 Attand'!B48:AZ119,51,0)</f>
        <v>0</v>
      </c>
      <c r="AH48" s="76">
        <f t="shared" si="29"/>
        <v>0</v>
      </c>
      <c r="AI48" s="76">
        <f t="shared" si="18"/>
        <v>16664.23076923077</v>
      </c>
      <c r="AJ48" s="76"/>
      <c r="AK48" s="78">
        <f t="shared" si="19"/>
        <v>1405.2</v>
      </c>
      <c r="AL48" s="78"/>
      <c r="AM48" s="78">
        <f t="shared" si="20"/>
        <v>124.98173076923077</v>
      </c>
      <c r="AN48" s="79">
        <f t="shared" si="30"/>
        <v>200</v>
      </c>
      <c r="AO48" s="80">
        <v>0</v>
      </c>
      <c r="AP48" s="78">
        <f t="shared" si="31"/>
        <v>1730.1817307692309</v>
      </c>
      <c r="AQ48" s="81">
        <f t="shared" si="32"/>
        <v>14934.049038461539</v>
      </c>
      <c r="AR48" s="81">
        <f t="shared" si="33"/>
        <v>1522.3</v>
      </c>
      <c r="AS48" s="81">
        <v>0</v>
      </c>
      <c r="AT48" s="81">
        <f t="shared" si="34"/>
        <v>541.58749999999998</v>
      </c>
      <c r="AU48" s="81">
        <v>0</v>
      </c>
      <c r="AV48" s="82">
        <f t="shared" si="35"/>
        <v>18728.11826923077</v>
      </c>
      <c r="AW48" s="83">
        <v>975</v>
      </c>
      <c r="AX48" s="81">
        <f t="shared" si="36"/>
        <v>4954.2307692307686</v>
      </c>
      <c r="AY48" s="134">
        <v>900</v>
      </c>
      <c r="AZ48" s="81">
        <f t="shared" si="23"/>
        <v>19628.11826923077</v>
      </c>
      <c r="BA48" s="84">
        <f>VLOOKUP(B48,'October'' 22 Attand'!B48:BH127,59,0)</f>
        <v>0</v>
      </c>
      <c r="BB48" s="81" t="str">
        <f>VLOOKUP(B48,'October'' 22 Attand'!B48:BG127,58,0)</f>
        <v>Active</v>
      </c>
      <c r="BC48" s="134"/>
    </row>
    <row r="49" spans="1:55" s="41" customFormat="1" ht="41.25" customHeight="1">
      <c r="A49" s="134">
        <v>45</v>
      </c>
      <c r="B49" s="67" t="str">
        <f>+'October'' 22 Attand'!B49</f>
        <v>CHS1688</v>
      </c>
      <c r="C49" s="136" t="str">
        <f>+'October'' 22 Attand'!C49</f>
        <v>Sudhanshu Mohanty</v>
      </c>
      <c r="D49" s="68"/>
      <c r="E49" s="69" t="s">
        <v>76</v>
      </c>
      <c r="F49" s="70" t="s">
        <v>107</v>
      </c>
      <c r="G49" s="71">
        <f>VLOOKUP(B49,'October'' 22 Attand'!B49:D128,3,0)</f>
        <v>44617</v>
      </c>
      <c r="H49" s="72">
        <f>VLOOKUP(B49,'October'' 22 Attand'!B49:AW120,48,0)</f>
        <v>30</v>
      </c>
      <c r="I49" s="40">
        <f>VLOOKUP(B49,'October'' 22 Attand'!B49:AX120,49,0)</f>
        <v>30</v>
      </c>
      <c r="J49" s="42"/>
      <c r="K49" s="73">
        <f>VLOOKUP(B49,'October'' 22 Attand'!B49:BA120,52,0)</f>
        <v>0</v>
      </c>
      <c r="L49" s="73">
        <f>VLOOKUP(B49,'October'' 22 Attand'!B49:AY120,50,)</f>
        <v>18.5</v>
      </c>
      <c r="M49" s="74">
        <f>VLOOKUP(B49,'October'' 22 Attand'!B49:BC120,54,0)</f>
        <v>11710</v>
      </c>
      <c r="N49" s="74">
        <f>VLOOKUP(B49,'[1]salary work sheet'!$B$5:$N$99,13,0)</f>
        <v>0</v>
      </c>
      <c r="O49" s="74">
        <f>-VLOOKUP(B49,'[1]salary work sheet'!$B$5:$O$99,14,0)</f>
        <v>0</v>
      </c>
      <c r="P49" s="74">
        <v>5195</v>
      </c>
      <c r="Q49" s="74">
        <f>VLOOKUP(B49,'October'' 22 Attand'!B49:BD120,55,0)</f>
        <v>0</v>
      </c>
      <c r="R49" s="74">
        <f>VLOOKUP(B49,'October'' 22 Attand'!B49:BE120,56,0)</f>
        <v>0</v>
      </c>
      <c r="S49" s="74">
        <f t="shared" si="11"/>
        <v>16905</v>
      </c>
      <c r="T49" s="75">
        <f t="shared" si="12"/>
        <v>1405.2</v>
      </c>
      <c r="U49" s="75">
        <f t="shared" si="13"/>
        <v>18310.2</v>
      </c>
      <c r="V49" s="75">
        <f t="shared" si="14"/>
        <v>117.10000000000001</v>
      </c>
      <c r="W49" s="75">
        <f t="shared" si="15"/>
        <v>549.41250000000002</v>
      </c>
      <c r="X49" s="75">
        <f>VLOOKUP(B49,'October'' 22 Attand'!B49:BB120,53,0)</f>
        <v>13613</v>
      </c>
      <c r="Y49" s="76">
        <f t="shared" si="28"/>
        <v>11710</v>
      </c>
      <c r="Z49" s="76">
        <f t="shared" si="24"/>
        <v>0</v>
      </c>
      <c r="AA49" s="76">
        <f t="shared" si="25"/>
        <v>0</v>
      </c>
      <c r="AB49" s="76">
        <f t="shared" si="26"/>
        <v>0</v>
      </c>
      <c r="AC49" s="76">
        <f t="shared" si="27"/>
        <v>5195</v>
      </c>
      <c r="AD49" s="76">
        <v>0</v>
      </c>
      <c r="AE49" s="76">
        <f t="shared" si="16"/>
        <v>3007.1394230769233</v>
      </c>
      <c r="AF49" s="77">
        <f t="shared" si="17"/>
        <v>0</v>
      </c>
      <c r="AG49" s="76">
        <f>VLOOKUP(B49,'October'' 22 Attand'!B49:AZ120,51,0)</f>
        <v>0</v>
      </c>
      <c r="AH49" s="76">
        <f t="shared" si="29"/>
        <v>0</v>
      </c>
      <c r="AI49" s="76">
        <f t="shared" si="18"/>
        <v>19912.139423076922</v>
      </c>
      <c r="AJ49" s="76"/>
      <c r="AK49" s="78">
        <f t="shared" si="19"/>
        <v>1405.2</v>
      </c>
      <c r="AL49" s="78"/>
      <c r="AM49" s="78">
        <f t="shared" si="20"/>
        <v>149.34104567307691</v>
      </c>
      <c r="AN49" s="79">
        <f t="shared" si="30"/>
        <v>200</v>
      </c>
      <c r="AO49" s="80">
        <v>0</v>
      </c>
      <c r="AP49" s="78">
        <f t="shared" si="31"/>
        <v>1754.541045673077</v>
      </c>
      <c r="AQ49" s="81">
        <f t="shared" si="32"/>
        <v>18157.598377403847</v>
      </c>
      <c r="AR49" s="81">
        <f t="shared" si="33"/>
        <v>1522.3</v>
      </c>
      <c r="AS49" s="81">
        <v>0</v>
      </c>
      <c r="AT49" s="81">
        <f t="shared" si="34"/>
        <v>647.14453125</v>
      </c>
      <c r="AU49" s="81">
        <v>0</v>
      </c>
      <c r="AV49" s="82">
        <f t="shared" si="35"/>
        <v>22081.583954326921</v>
      </c>
      <c r="AW49" s="83">
        <v>975</v>
      </c>
      <c r="AX49" s="81">
        <f t="shared" si="36"/>
        <v>3007.1394230769233</v>
      </c>
      <c r="AY49" s="134">
        <v>900</v>
      </c>
      <c r="AZ49" s="81">
        <f t="shared" si="23"/>
        <v>22981.583954326921</v>
      </c>
      <c r="BA49" s="84">
        <f>VLOOKUP(B49,'October'' 22 Attand'!B49:BH128,59,0)</f>
        <v>0</v>
      </c>
      <c r="BB49" s="81" t="str">
        <f>VLOOKUP(B49,'October'' 22 Attand'!B49:BG128,58,0)</f>
        <v>Active</v>
      </c>
      <c r="BC49" s="134"/>
    </row>
    <row r="50" spans="1:55" s="41" customFormat="1" ht="41.25" customHeight="1">
      <c r="A50" s="134">
        <v>46</v>
      </c>
      <c r="B50" s="67" t="str">
        <f>+'October'' 22 Attand'!B50</f>
        <v>CHS1689</v>
      </c>
      <c r="C50" s="136" t="str">
        <f>+'October'' 22 Attand'!C50</f>
        <v>Prasanna</v>
      </c>
      <c r="D50" s="68"/>
      <c r="E50" s="69" t="s">
        <v>76</v>
      </c>
      <c r="F50" s="70" t="s">
        <v>107</v>
      </c>
      <c r="G50" s="71">
        <f>VLOOKUP(B50,'October'' 22 Attand'!B50:D129,3,0)</f>
        <v>44627</v>
      </c>
      <c r="H50" s="72">
        <f>VLOOKUP(B50,'October'' 22 Attand'!B50:AW121,48,0)</f>
        <v>30</v>
      </c>
      <c r="I50" s="40">
        <f>VLOOKUP(B50,'October'' 22 Attand'!B50:AX121,49,0)</f>
        <v>30</v>
      </c>
      <c r="J50" s="42"/>
      <c r="K50" s="73">
        <f>VLOOKUP(B50,'October'' 22 Attand'!B50:BA121,52,0)</f>
        <v>0</v>
      </c>
      <c r="L50" s="73">
        <f>VLOOKUP(B50,'October'' 22 Attand'!B50:AY121,50,)</f>
        <v>17.5</v>
      </c>
      <c r="M50" s="74">
        <f>VLOOKUP(B50,'October'' 22 Attand'!B50:BC121,54,0)</f>
        <v>11710</v>
      </c>
      <c r="N50" s="74">
        <f>VLOOKUP(B50,'[1]salary work sheet'!$B$5:$N$99,13,0)</f>
        <v>0</v>
      </c>
      <c r="O50" s="74">
        <f>-VLOOKUP(B50,'[1]salary work sheet'!$B$5:$O$99,14,0)</f>
        <v>0</v>
      </c>
      <c r="P50" s="74">
        <v>0</v>
      </c>
      <c r="Q50" s="74">
        <f>VLOOKUP(B50,'October'' 22 Attand'!B50:BD121,55,0)</f>
        <v>0</v>
      </c>
      <c r="R50" s="74">
        <f>VLOOKUP(B50,'October'' 22 Attand'!B50:BE121,56,0)</f>
        <v>0</v>
      </c>
      <c r="S50" s="74">
        <f t="shared" si="11"/>
        <v>11710</v>
      </c>
      <c r="T50" s="75">
        <f t="shared" si="12"/>
        <v>1405.2</v>
      </c>
      <c r="U50" s="75">
        <f t="shared" si="13"/>
        <v>13115.2</v>
      </c>
      <c r="V50" s="75">
        <f t="shared" si="14"/>
        <v>117.10000000000001</v>
      </c>
      <c r="W50" s="75">
        <f t="shared" si="15"/>
        <v>380.57499999999999</v>
      </c>
      <c r="X50" s="75">
        <f>VLOOKUP(B50,'October'' 22 Attand'!B50:BB121,53,0)</f>
        <v>13613</v>
      </c>
      <c r="Y50" s="76">
        <f t="shared" si="28"/>
        <v>11710</v>
      </c>
      <c r="Z50" s="76">
        <f t="shared" si="24"/>
        <v>0</v>
      </c>
      <c r="AA50" s="76">
        <f t="shared" si="25"/>
        <v>0</v>
      </c>
      <c r="AB50" s="76">
        <f t="shared" si="26"/>
        <v>0</v>
      </c>
      <c r="AC50" s="76">
        <f t="shared" si="27"/>
        <v>0</v>
      </c>
      <c r="AD50" s="76">
        <v>0</v>
      </c>
      <c r="AE50" s="76">
        <f t="shared" si="16"/>
        <v>1970.4326923076922</v>
      </c>
      <c r="AF50" s="77">
        <f t="shared" si="17"/>
        <v>0</v>
      </c>
      <c r="AG50" s="76">
        <f>VLOOKUP(B50,'October'' 22 Attand'!B50:AZ121,51,0)</f>
        <v>0</v>
      </c>
      <c r="AH50" s="76">
        <f t="shared" si="29"/>
        <v>0</v>
      </c>
      <c r="AI50" s="76">
        <f t="shared" si="18"/>
        <v>13680.432692307691</v>
      </c>
      <c r="AJ50" s="76"/>
      <c r="AK50" s="78">
        <f t="shared" si="19"/>
        <v>1405.2</v>
      </c>
      <c r="AL50" s="78"/>
      <c r="AM50" s="78">
        <f t="shared" si="20"/>
        <v>102.60324519230768</v>
      </c>
      <c r="AN50" s="79">
        <f t="shared" si="30"/>
        <v>0</v>
      </c>
      <c r="AO50" s="80">
        <v>0</v>
      </c>
      <c r="AP50" s="78">
        <f t="shared" si="31"/>
        <v>1507.8032451923077</v>
      </c>
      <c r="AQ50" s="81">
        <f t="shared" si="32"/>
        <v>12172.629447115383</v>
      </c>
      <c r="AR50" s="81">
        <f t="shared" si="33"/>
        <v>1522.3</v>
      </c>
      <c r="AS50" s="81">
        <v>0</v>
      </c>
      <c r="AT50" s="81">
        <f t="shared" si="34"/>
        <v>444.61406249999999</v>
      </c>
      <c r="AU50" s="81">
        <v>0</v>
      </c>
      <c r="AV50" s="82">
        <f t="shared" si="35"/>
        <v>15647.346754807691</v>
      </c>
      <c r="AW50" s="83">
        <v>627</v>
      </c>
      <c r="AX50" s="81">
        <f t="shared" si="36"/>
        <v>1970.4326923076922</v>
      </c>
      <c r="AY50" s="134">
        <v>900</v>
      </c>
      <c r="AZ50" s="81">
        <f t="shared" si="23"/>
        <v>16547.346754807691</v>
      </c>
      <c r="BA50" s="84">
        <f>VLOOKUP(B50,'October'' 22 Attand'!B50:BH129,59,0)</f>
        <v>0</v>
      </c>
      <c r="BB50" s="81" t="str">
        <f>VLOOKUP(B50,'October'' 22 Attand'!B50:BG129,58,0)</f>
        <v>Active</v>
      </c>
      <c r="BC50" s="134"/>
    </row>
    <row r="51" spans="1:55" s="41" customFormat="1" ht="41.25" customHeight="1">
      <c r="A51" s="134">
        <v>47</v>
      </c>
      <c r="B51" s="67" t="str">
        <f>+'October'' 22 Attand'!B51</f>
        <v>CHS1693</v>
      </c>
      <c r="C51" s="136" t="str">
        <f>+'October'' 22 Attand'!C51</f>
        <v>Sarju gurung</v>
      </c>
      <c r="D51" s="68"/>
      <c r="E51" s="69" t="s">
        <v>76</v>
      </c>
      <c r="F51" s="70" t="s">
        <v>107</v>
      </c>
      <c r="G51" s="71">
        <f>VLOOKUP(B51,'October'' 22 Attand'!B51:D130,3,0)</f>
        <v>44638</v>
      </c>
      <c r="H51" s="72">
        <f>VLOOKUP(B51,'October'' 22 Attand'!B51:AW122,48,0)</f>
        <v>30</v>
      </c>
      <c r="I51" s="40">
        <f>VLOOKUP(B51,'October'' 22 Attand'!B51:AX122,49,0)</f>
        <v>34</v>
      </c>
      <c r="J51" s="42"/>
      <c r="K51" s="73">
        <f>VLOOKUP(B51,'October'' 22 Attand'!B51:BA122,52,0)</f>
        <v>0</v>
      </c>
      <c r="L51" s="73">
        <f>VLOOKUP(B51,'October'' 22 Attand'!B51:AY122,50,)</f>
        <v>22</v>
      </c>
      <c r="M51" s="74">
        <f>VLOOKUP(B51,'October'' 22 Attand'!B51:BC122,54,0)</f>
        <v>11710</v>
      </c>
      <c r="N51" s="74">
        <f>VLOOKUP(B51,'[1]salary work sheet'!$B$5:$N$99,13,0)</f>
        <v>0</v>
      </c>
      <c r="O51" s="74">
        <f>-VLOOKUP(B51,'[1]salary work sheet'!$B$5:$O$99,14,0)</f>
        <v>0</v>
      </c>
      <c r="P51" s="74">
        <v>5195</v>
      </c>
      <c r="Q51" s="74">
        <f>VLOOKUP(B51,'October'' 22 Attand'!B51:BD122,55,0)</f>
        <v>0</v>
      </c>
      <c r="R51" s="74">
        <f>VLOOKUP(B51,'October'' 22 Attand'!B51:BE122,56,0)</f>
        <v>0</v>
      </c>
      <c r="S51" s="74">
        <f t="shared" si="11"/>
        <v>16905</v>
      </c>
      <c r="T51" s="75">
        <f t="shared" si="12"/>
        <v>1405.2</v>
      </c>
      <c r="U51" s="75">
        <f>S51+T51</f>
        <v>18310.2</v>
      </c>
      <c r="V51" s="75">
        <f t="shared" si="14"/>
        <v>117.10000000000001</v>
      </c>
      <c r="W51" s="75">
        <f t="shared" si="15"/>
        <v>549.41250000000002</v>
      </c>
      <c r="X51" s="75">
        <f>VLOOKUP(B51,'October'' 22 Attand'!B51:BB122,53,0)</f>
        <v>13613</v>
      </c>
      <c r="Y51" s="76">
        <f t="shared" si="28"/>
        <v>13271.333333333332</v>
      </c>
      <c r="Z51" s="76">
        <f t="shared" si="24"/>
        <v>0</v>
      </c>
      <c r="AA51" s="76">
        <f t="shared" si="25"/>
        <v>0</v>
      </c>
      <c r="AB51" s="76">
        <f t="shared" si="26"/>
        <v>0</v>
      </c>
      <c r="AC51" s="76">
        <f t="shared" si="27"/>
        <v>5887.6666666666661</v>
      </c>
      <c r="AD51" s="76">
        <v>0</v>
      </c>
      <c r="AE51" s="76">
        <f t="shared" si="16"/>
        <v>3576.0576923076924</v>
      </c>
      <c r="AF51" s="77">
        <f t="shared" si="17"/>
        <v>0</v>
      </c>
      <c r="AG51" s="76">
        <f>VLOOKUP(B51,'October'' 22 Attand'!B51:AZ122,51,0)</f>
        <v>0</v>
      </c>
      <c r="AH51" s="76">
        <f t="shared" si="29"/>
        <v>0</v>
      </c>
      <c r="AI51" s="76">
        <f t="shared" si="18"/>
        <v>22735.057692307691</v>
      </c>
      <c r="AJ51" s="76"/>
      <c r="AK51" s="78">
        <f t="shared" si="19"/>
        <v>1592.5599999999997</v>
      </c>
      <c r="AL51" s="78"/>
      <c r="AM51" s="78">
        <f t="shared" si="20"/>
        <v>170.51293269230769</v>
      </c>
      <c r="AN51" s="79">
        <f t="shared" si="30"/>
        <v>200</v>
      </c>
      <c r="AO51" s="80">
        <v>0</v>
      </c>
      <c r="AP51" s="78">
        <f t="shared" si="31"/>
        <v>1963.0729326923074</v>
      </c>
      <c r="AQ51" s="81">
        <f t="shared" si="32"/>
        <v>20771.984759615385</v>
      </c>
      <c r="AR51" s="81">
        <f t="shared" si="33"/>
        <v>1725.2733333333333</v>
      </c>
      <c r="AS51" s="81">
        <v>0</v>
      </c>
      <c r="AT51" s="81">
        <f t="shared" si="34"/>
        <v>738.88937499999997</v>
      </c>
      <c r="AU51" s="81">
        <v>0</v>
      </c>
      <c r="AV51" s="82">
        <f t="shared" si="35"/>
        <v>25199.220400641025</v>
      </c>
      <c r="AW51" s="83">
        <v>244</v>
      </c>
      <c r="AX51" s="81">
        <f t="shared" si="36"/>
        <v>3576.0576923076924</v>
      </c>
      <c r="AY51" s="134">
        <v>900</v>
      </c>
      <c r="AZ51" s="81">
        <f t="shared" si="23"/>
        <v>26099.220400641025</v>
      </c>
      <c r="BA51" s="84">
        <f>VLOOKUP(B51,'October'' 22 Attand'!B51:BH130,59,0)</f>
        <v>0</v>
      </c>
      <c r="BB51" s="81" t="str">
        <f>VLOOKUP(B51,'October'' 22 Attand'!B51:BG130,58,0)</f>
        <v>Active</v>
      </c>
      <c r="BC51" s="134"/>
    </row>
    <row r="52" spans="1:55" s="41" customFormat="1" ht="41.25" customHeight="1">
      <c r="A52" s="134">
        <v>48</v>
      </c>
      <c r="B52" s="67" t="str">
        <f>+'October'' 22 Attand'!B52</f>
        <v>CHS1694</v>
      </c>
      <c r="C52" s="136" t="str">
        <f>+'October'' 22 Attand'!C52</f>
        <v>Shruthi M</v>
      </c>
      <c r="D52" s="68"/>
      <c r="E52" s="69" t="s">
        <v>76</v>
      </c>
      <c r="F52" s="70" t="s">
        <v>107</v>
      </c>
      <c r="G52" s="71">
        <f>VLOOKUP(B52,'October'' 22 Attand'!B52:D131,3,0)</f>
        <v>44642</v>
      </c>
      <c r="H52" s="72">
        <f>VLOOKUP(B52,'October'' 22 Attand'!B52:AW123,48,0)</f>
        <v>30</v>
      </c>
      <c r="I52" s="40">
        <f>VLOOKUP(B52,'October'' 22 Attand'!B52:AX123,49,0)</f>
        <v>30</v>
      </c>
      <c r="J52" s="42"/>
      <c r="K52" s="73">
        <f>VLOOKUP(B52,'October'' 22 Attand'!B52:BA123,52,0)</f>
        <v>0</v>
      </c>
      <c r="L52" s="73">
        <f>VLOOKUP(B52,'October'' 22 Attand'!B52:AY123,50,)</f>
        <v>47.5</v>
      </c>
      <c r="M52" s="74">
        <f>VLOOKUP(B52,'October'' 22 Attand'!B52:BC123,54,0)</f>
        <v>11710</v>
      </c>
      <c r="N52" s="74">
        <f>VLOOKUP(B52,'[1]salary work sheet'!$B$5:$N$99,13,0)</f>
        <v>0</v>
      </c>
      <c r="O52" s="74">
        <f>-VLOOKUP(B52,'[1]salary work sheet'!$B$5:$O$99,14,0)</f>
        <v>0</v>
      </c>
      <c r="P52" s="74">
        <v>0</v>
      </c>
      <c r="Q52" s="74">
        <f>VLOOKUP(B52,'October'' 22 Attand'!B52:BD123,55,0)</f>
        <v>0</v>
      </c>
      <c r="R52" s="74">
        <f>VLOOKUP(B52,'October'' 22 Attand'!B52:BE123,56,0)</f>
        <v>0</v>
      </c>
      <c r="S52" s="74">
        <f t="shared" si="11"/>
        <v>11710</v>
      </c>
      <c r="T52" s="75">
        <f t="shared" si="12"/>
        <v>1405.2</v>
      </c>
      <c r="U52" s="75">
        <f t="shared" si="13"/>
        <v>13115.2</v>
      </c>
      <c r="V52" s="75">
        <f t="shared" si="14"/>
        <v>117.10000000000001</v>
      </c>
      <c r="W52" s="75">
        <f t="shared" si="15"/>
        <v>380.57499999999999</v>
      </c>
      <c r="X52" s="75">
        <f>VLOOKUP(B52,'October'' 22 Attand'!B52:BB123,53,0)</f>
        <v>13613</v>
      </c>
      <c r="Y52" s="76">
        <f t="shared" si="28"/>
        <v>11710</v>
      </c>
      <c r="Z52" s="76">
        <f t="shared" si="24"/>
        <v>0</v>
      </c>
      <c r="AA52" s="76">
        <f t="shared" si="25"/>
        <v>0</v>
      </c>
      <c r="AB52" s="76">
        <f t="shared" si="26"/>
        <v>0</v>
      </c>
      <c r="AC52" s="76">
        <v>0</v>
      </c>
      <c r="AD52" s="76">
        <v>0</v>
      </c>
      <c r="AE52" s="76">
        <f t="shared" si="16"/>
        <v>5348.3173076923076</v>
      </c>
      <c r="AF52" s="77">
        <f t="shared" si="17"/>
        <v>0</v>
      </c>
      <c r="AG52" s="76">
        <f>VLOOKUP(B52,'October'' 22 Attand'!B52:AZ123,51,0)</f>
        <v>0</v>
      </c>
      <c r="AH52" s="76">
        <f t="shared" si="29"/>
        <v>0</v>
      </c>
      <c r="AI52" s="76">
        <f t="shared" si="18"/>
        <v>17058.317307692309</v>
      </c>
      <c r="AJ52" s="76"/>
      <c r="AK52" s="78">
        <f t="shared" si="19"/>
        <v>1405.2</v>
      </c>
      <c r="AL52" s="78"/>
      <c r="AM52" s="78">
        <f t="shared" si="20"/>
        <v>127.93737980769231</v>
      </c>
      <c r="AN52" s="79">
        <f t="shared" si="30"/>
        <v>200</v>
      </c>
      <c r="AO52" s="80">
        <v>0</v>
      </c>
      <c r="AP52" s="78">
        <f t="shared" si="31"/>
        <v>1733.1373798076925</v>
      </c>
      <c r="AQ52" s="81">
        <f t="shared" si="32"/>
        <v>15325.179927884616</v>
      </c>
      <c r="AR52" s="81">
        <f t="shared" si="33"/>
        <v>1522.3</v>
      </c>
      <c r="AS52" s="81">
        <v>0</v>
      </c>
      <c r="AT52" s="81">
        <f t="shared" si="34"/>
        <v>554.39531250000005</v>
      </c>
      <c r="AU52" s="81">
        <v>0</v>
      </c>
      <c r="AV52" s="82">
        <f t="shared" si="35"/>
        <v>19135.012620192309</v>
      </c>
      <c r="AW52" s="83">
        <v>105</v>
      </c>
      <c r="AX52" s="81">
        <f t="shared" si="36"/>
        <v>5348.3173076923076</v>
      </c>
      <c r="AY52" s="134">
        <v>900</v>
      </c>
      <c r="AZ52" s="81">
        <f t="shared" si="23"/>
        <v>20035.012620192309</v>
      </c>
      <c r="BA52" s="84">
        <f>VLOOKUP(B52,'October'' 22 Attand'!B52:BH131,59,0)</f>
        <v>0</v>
      </c>
      <c r="BB52" s="81" t="str">
        <f>VLOOKUP(B52,'October'' 22 Attand'!B52:BG131,58,0)</f>
        <v>Active</v>
      </c>
      <c r="BC52" s="134"/>
    </row>
    <row r="53" spans="1:55" s="41" customFormat="1" ht="41.25" customHeight="1">
      <c r="A53" s="134">
        <v>49</v>
      </c>
      <c r="B53" s="67" t="str">
        <f>+'October'' 22 Attand'!B53</f>
        <v>CHS1695</v>
      </c>
      <c r="C53" s="136" t="str">
        <f>+'October'' 22 Attand'!C53</f>
        <v>Basavaraj</v>
      </c>
      <c r="D53" s="68"/>
      <c r="E53" s="69" t="s">
        <v>76</v>
      </c>
      <c r="F53" s="70" t="s">
        <v>107</v>
      </c>
      <c r="G53" s="71">
        <f>VLOOKUP(B53,'October'' 22 Attand'!B53:D132,3,0)</f>
        <v>44644</v>
      </c>
      <c r="H53" s="72">
        <f>VLOOKUP(B53,'October'' 22 Attand'!B53:AW124,48,0)</f>
        <v>30</v>
      </c>
      <c r="I53" s="40">
        <f>VLOOKUP(B53,'October'' 22 Attand'!B53:AX124,49,0)</f>
        <v>30</v>
      </c>
      <c r="J53" s="42"/>
      <c r="K53" s="73">
        <f>VLOOKUP(B53,'October'' 22 Attand'!B53:BA124,52,0)</f>
        <v>0</v>
      </c>
      <c r="L53" s="73">
        <f>VLOOKUP(B53,'October'' 22 Attand'!B53:AY124,50,)</f>
        <v>9</v>
      </c>
      <c r="M53" s="74">
        <f>VLOOKUP(B53,'October'' 22 Attand'!B53:BC124,54,0)</f>
        <v>11710</v>
      </c>
      <c r="N53" s="74">
        <f>VLOOKUP(B53,'[1]salary work sheet'!$B$5:$N$99,13,0)</f>
        <v>0</v>
      </c>
      <c r="O53" s="74">
        <f>-VLOOKUP(B53,'[1]salary work sheet'!$B$5:$O$99,14,0)</f>
        <v>0</v>
      </c>
      <c r="P53" s="74">
        <f>VLOOKUP(B53,'[1]salary work sheet'!$B$5:$P$99,15,0)</f>
        <v>0</v>
      </c>
      <c r="Q53" s="74">
        <f>VLOOKUP(B53,'October'' 22 Attand'!B53:BD124,55,0)</f>
        <v>0</v>
      </c>
      <c r="R53" s="74">
        <f>VLOOKUP(B53,'October'' 22 Attand'!B53:BE124,56,0)</f>
        <v>0</v>
      </c>
      <c r="S53" s="74">
        <f t="shared" si="11"/>
        <v>11710</v>
      </c>
      <c r="T53" s="75">
        <f t="shared" si="12"/>
        <v>1405.2</v>
      </c>
      <c r="U53" s="75">
        <f t="shared" si="13"/>
        <v>13115.2</v>
      </c>
      <c r="V53" s="75">
        <f t="shared" si="14"/>
        <v>117.10000000000001</v>
      </c>
      <c r="W53" s="75">
        <f t="shared" si="15"/>
        <v>380.57499999999999</v>
      </c>
      <c r="X53" s="75">
        <f>VLOOKUP(B53,'October'' 22 Attand'!B53:BB124,53,0)</f>
        <v>13613</v>
      </c>
      <c r="Y53" s="76">
        <f t="shared" si="28"/>
        <v>11710</v>
      </c>
      <c r="Z53" s="76">
        <f t="shared" si="24"/>
        <v>0</v>
      </c>
      <c r="AA53" s="76">
        <f t="shared" si="25"/>
        <v>0</v>
      </c>
      <c r="AB53" s="76">
        <f t="shared" si="26"/>
        <v>0</v>
      </c>
      <c r="AC53" s="76">
        <f t="shared" ref="AC53:AC58" si="37">P53/H53*I53</f>
        <v>0</v>
      </c>
      <c r="AD53" s="76">
        <v>0</v>
      </c>
      <c r="AE53" s="76">
        <f t="shared" si="16"/>
        <v>1013.3653846153845</v>
      </c>
      <c r="AF53" s="77">
        <f t="shared" si="17"/>
        <v>0</v>
      </c>
      <c r="AG53" s="76">
        <f>VLOOKUP(B53,'October'' 22 Attand'!B53:AZ124,51,0)</f>
        <v>0</v>
      </c>
      <c r="AH53" s="76">
        <f t="shared" si="29"/>
        <v>0</v>
      </c>
      <c r="AI53" s="76">
        <f t="shared" si="18"/>
        <v>12723.365384615385</v>
      </c>
      <c r="AJ53" s="76"/>
      <c r="AK53" s="78">
        <f t="shared" si="19"/>
        <v>1405.2</v>
      </c>
      <c r="AL53" s="78"/>
      <c r="AM53" s="78">
        <f t="shared" si="20"/>
        <v>95.425240384615378</v>
      </c>
      <c r="AN53" s="79">
        <f t="shared" si="30"/>
        <v>0</v>
      </c>
      <c r="AO53" s="80">
        <v>0</v>
      </c>
      <c r="AP53" s="78">
        <f t="shared" si="31"/>
        <v>1500.6252403846154</v>
      </c>
      <c r="AQ53" s="81">
        <f t="shared" si="32"/>
        <v>11222.740144230769</v>
      </c>
      <c r="AR53" s="81">
        <f t="shared" si="33"/>
        <v>1522.3</v>
      </c>
      <c r="AS53" s="81">
        <v>0</v>
      </c>
      <c r="AT53" s="81">
        <f t="shared" si="34"/>
        <v>413.50937500000003</v>
      </c>
      <c r="AU53" s="81">
        <v>0</v>
      </c>
      <c r="AV53" s="82">
        <f t="shared" si="35"/>
        <v>14659.174759615385</v>
      </c>
      <c r="AW53" s="83">
        <v>0</v>
      </c>
      <c r="AX53" s="81">
        <f t="shared" si="36"/>
        <v>1013.3653846153845</v>
      </c>
      <c r="AY53" s="134">
        <v>900</v>
      </c>
      <c r="AZ53" s="81">
        <f t="shared" si="23"/>
        <v>15559.174759615385</v>
      </c>
      <c r="BA53" s="84">
        <f>VLOOKUP(B53,'October'' 22 Attand'!B53:BH132,59,0)</f>
        <v>0</v>
      </c>
      <c r="BB53" s="81" t="str">
        <f>VLOOKUP(B53,'October'' 22 Attand'!B53:BG132,58,0)</f>
        <v>Active</v>
      </c>
      <c r="BC53" s="134"/>
    </row>
    <row r="54" spans="1:55" s="41" customFormat="1" ht="41.25" customHeight="1">
      <c r="A54" s="134">
        <v>50</v>
      </c>
      <c r="B54" s="67" t="str">
        <f>+'October'' 22 Attand'!B54</f>
        <v>CHS1699</v>
      </c>
      <c r="C54" s="136" t="str">
        <f>+'October'' 22 Attand'!C54</f>
        <v>Gopal Kumar</v>
      </c>
      <c r="D54" s="68"/>
      <c r="E54" s="69" t="s">
        <v>76</v>
      </c>
      <c r="F54" s="70" t="s">
        <v>107</v>
      </c>
      <c r="G54" s="71">
        <f>VLOOKUP(B54,'October'' 22 Attand'!B54:D133,3,0)</f>
        <v>44656</v>
      </c>
      <c r="H54" s="72">
        <f>VLOOKUP(B54,'October'' 22 Attand'!B54:AW125,48,0)</f>
        <v>30</v>
      </c>
      <c r="I54" s="40">
        <f>VLOOKUP(B54,'October'' 22 Attand'!B54:AX125,49,0)</f>
        <v>30</v>
      </c>
      <c r="J54" s="42"/>
      <c r="K54" s="73">
        <f>VLOOKUP(B54,'October'' 22 Attand'!B54:BA125,52,0)</f>
        <v>0</v>
      </c>
      <c r="L54" s="73">
        <f>VLOOKUP(B54,'October'' 22 Attand'!B54:AY125,50,)</f>
        <v>25.5</v>
      </c>
      <c r="M54" s="74">
        <f>VLOOKUP(B54,'October'' 22 Attand'!B54:BC125,54,0)</f>
        <v>11710</v>
      </c>
      <c r="N54" s="74">
        <f>VLOOKUP(B54,'[1]salary work sheet'!$B$5:$N$99,13,0)</f>
        <v>0</v>
      </c>
      <c r="O54" s="74">
        <f>-VLOOKUP(B54,'[1]salary work sheet'!$B$5:$O$99,14,0)</f>
        <v>0</v>
      </c>
      <c r="P54" s="74">
        <f>VLOOKUP(B54,'[1]salary work sheet'!$B$5:$P$99,15,0)</f>
        <v>0</v>
      </c>
      <c r="Q54" s="74">
        <f>VLOOKUP(B54,'October'' 22 Attand'!B54:BD125,55,0)</f>
        <v>0</v>
      </c>
      <c r="R54" s="74">
        <f>VLOOKUP(B54,'October'' 22 Attand'!B54:BE125,56,0)</f>
        <v>0</v>
      </c>
      <c r="S54" s="74">
        <f t="shared" si="11"/>
        <v>11710</v>
      </c>
      <c r="T54" s="75">
        <f t="shared" si="12"/>
        <v>1405.2</v>
      </c>
      <c r="U54" s="75">
        <f t="shared" si="13"/>
        <v>13115.2</v>
      </c>
      <c r="V54" s="75">
        <f t="shared" si="14"/>
        <v>117.10000000000001</v>
      </c>
      <c r="W54" s="75">
        <f t="shared" si="15"/>
        <v>380.57499999999999</v>
      </c>
      <c r="X54" s="75">
        <f>VLOOKUP(B54,'October'' 22 Attand'!B54:BB125,53,0)</f>
        <v>13613</v>
      </c>
      <c r="Y54" s="76">
        <f t="shared" si="28"/>
        <v>11710</v>
      </c>
      <c r="Z54" s="76">
        <f t="shared" si="24"/>
        <v>0</v>
      </c>
      <c r="AA54" s="76">
        <f t="shared" si="25"/>
        <v>0</v>
      </c>
      <c r="AB54" s="76">
        <f t="shared" si="26"/>
        <v>0</v>
      </c>
      <c r="AC54" s="76">
        <f t="shared" si="37"/>
        <v>0</v>
      </c>
      <c r="AD54" s="76">
        <v>0</v>
      </c>
      <c r="AE54" s="76">
        <f t="shared" si="16"/>
        <v>2871.2019230769229</v>
      </c>
      <c r="AF54" s="77">
        <f t="shared" si="17"/>
        <v>0</v>
      </c>
      <c r="AG54" s="76">
        <f>VLOOKUP(B54,'October'' 22 Attand'!B54:AZ125,51,0)</f>
        <v>0</v>
      </c>
      <c r="AH54" s="76">
        <f t="shared" si="29"/>
        <v>0</v>
      </c>
      <c r="AI54" s="76">
        <f t="shared" si="18"/>
        <v>14581.201923076922</v>
      </c>
      <c r="AJ54" s="76"/>
      <c r="AK54" s="78">
        <f t="shared" si="19"/>
        <v>1405.2</v>
      </c>
      <c r="AL54" s="78"/>
      <c r="AM54" s="78">
        <f t="shared" si="20"/>
        <v>109.35901442307691</v>
      </c>
      <c r="AN54" s="79">
        <f t="shared" si="30"/>
        <v>0</v>
      </c>
      <c r="AO54" s="80">
        <v>1605</v>
      </c>
      <c r="AP54" s="78">
        <f t="shared" si="31"/>
        <v>3119.5590144230769</v>
      </c>
      <c r="AQ54" s="81">
        <f t="shared" si="32"/>
        <v>11461.642908653845</v>
      </c>
      <c r="AR54" s="81">
        <f t="shared" si="33"/>
        <v>1522.3</v>
      </c>
      <c r="AS54" s="81">
        <v>0</v>
      </c>
      <c r="AT54" s="81">
        <f t="shared" si="34"/>
        <v>473.88906249999997</v>
      </c>
      <c r="AU54" s="81">
        <v>0</v>
      </c>
      <c r="AV54" s="82">
        <f t="shared" si="35"/>
        <v>16577.390985576923</v>
      </c>
      <c r="AW54" s="83">
        <v>0</v>
      </c>
      <c r="AX54" s="81">
        <f t="shared" si="36"/>
        <v>2871.2019230769229</v>
      </c>
      <c r="AY54" s="134">
        <v>900</v>
      </c>
      <c r="AZ54" s="81">
        <f t="shared" si="23"/>
        <v>17477.390985576923</v>
      </c>
      <c r="BA54" s="84">
        <f>VLOOKUP(B54,'October'' 22 Attand'!B54:BH133,59,0)</f>
        <v>0</v>
      </c>
      <c r="BB54" s="81" t="str">
        <f>VLOOKUP(B54,'October'' 22 Attand'!B54:BG133,58,0)</f>
        <v>Active</v>
      </c>
      <c r="BC54" s="134"/>
    </row>
    <row r="55" spans="1:55" s="41" customFormat="1" ht="41.25" customHeight="1">
      <c r="A55" s="134">
        <v>51</v>
      </c>
      <c r="B55" s="67" t="str">
        <f>+'October'' 22 Attand'!B55</f>
        <v>CHS1703</v>
      </c>
      <c r="C55" s="136" t="str">
        <f>+'October'' 22 Attand'!C55</f>
        <v>Shyamlal</v>
      </c>
      <c r="D55" s="68"/>
      <c r="E55" s="69" t="s">
        <v>76</v>
      </c>
      <c r="F55" s="70" t="s">
        <v>107</v>
      </c>
      <c r="G55" s="71">
        <f>VLOOKUP(B55,'October'' 22 Attand'!B55:D134,3,0)</f>
        <v>44662</v>
      </c>
      <c r="H55" s="72">
        <f>VLOOKUP(B55,'October'' 22 Attand'!B55:AW126,48,0)</f>
        <v>30</v>
      </c>
      <c r="I55" s="40">
        <f>VLOOKUP(B55,'October'' 22 Attand'!B55:AX126,49,0)</f>
        <v>30</v>
      </c>
      <c r="J55" s="42"/>
      <c r="K55" s="73">
        <f>VLOOKUP(B55,'October'' 22 Attand'!B55:BA126,52,0)</f>
        <v>0</v>
      </c>
      <c r="L55" s="73">
        <f>VLOOKUP(B55,'October'' 22 Attand'!B55:AY126,50,)</f>
        <v>29</v>
      </c>
      <c r="M55" s="74">
        <f>VLOOKUP(B55,'October'' 22 Attand'!B55:BC126,54,0)</f>
        <v>11710</v>
      </c>
      <c r="N55" s="74">
        <f>VLOOKUP(B55,'[1]salary work sheet'!$B$5:$N$99,13,0)</f>
        <v>0</v>
      </c>
      <c r="O55" s="74">
        <f>-VLOOKUP(B55,'[1]salary work sheet'!$B$5:$O$99,14,0)</f>
        <v>0</v>
      </c>
      <c r="P55" s="74">
        <f>VLOOKUP(B55,'[1]salary work sheet'!$B$5:$P$99,15,0)</f>
        <v>0</v>
      </c>
      <c r="Q55" s="74">
        <f>VLOOKUP(B55,'October'' 22 Attand'!B55:BD126,55,0)</f>
        <v>0</v>
      </c>
      <c r="R55" s="74">
        <f>VLOOKUP(B55,'October'' 22 Attand'!B55:BE126,56,0)</f>
        <v>0</v>
      </c>
      <c r="S55" s="74">
        <f t="shared" si="11"/>
        <v>11710</v>
      </c>
      <c r="T55" s="75">
        <f t="shared" si="12"/>
        <v>1405.2</v>
      </c>
      <c r="U55" s="75">
        <f t="shared" si="13"/>
        <v>13115.2</v>
      </c>
      <c r="V55" s="75">
        <f t="shared" si="14"/>
        <v>117.10000000000001</v>
      </c>
      <c r="W55" s="75">
        <f t="shared" si="15"/>
        <v>380.57499999999999</v>
      </c>
      <c r="X55" s="75">
        <f>VLOOKUP(B55,'October'' 22 Attand'!B55:BB126,53,0)</f>
        <v>13613</v>
      </c>
      <c r="Y55" s="76">
        <f t="shared" si="28"/>
        <v>11710</v>
      </c>
      <c r="Z55" s="76">
        <f t="shared" si="24"/>
        <v>0</v>
      </c>
      <c r="AA55" s="76">
        <f t="shared" si="25"/>
        <v>0</v>
      </c>
      <c r="AB55" s="76">
        <f t="shared" si="26"/>
        <v>0</v>
      </c>
      <c r="AC55" s="76">
        <f t="shared" si="37"/>
        <v>0</v>
      </c>
      <c r="AD55" s="76">
        <v>0</v>
      </c>
      <c r="AE55" s="76">
        <f t="shared" si="16"/>
        <v>3265.2884615384614</v>
      </c>
      <c r="AF55" s="77">
        <f t="shared" si="17"/>
        <v>0</v>
      </c>
      <c r="AG55" s="76">
        <f>VLOOKUP(B55,'October'' 22 Attand'!B55:AZ126,51,0)</f>
        <v>100</v>
      </c>
      <c r="AH55" s="76">
        <f t="shared" si="29"/>
        <v>0</v>
      </c>
      <c r="AI55" s="76">
        <f t="shared" si="18"/>
        <v>15075.288461538461</v>
      </c>
      <c r="AJ55" s="76"/>
      <c r="AK55" s="78">
        <f t="shared" si="19"/>
        <v>1405.2</v>
      </c>
      <c r="AL55" s="78"/>
      <c r="AM55" s="78">
        <f t="shared" si="20"/>
        <v>113.06466346153846</v>
      </c>
      <c r="AN55" s="79">
        <f t="shared" si="30"/>
        <v>200</v>
      </c>
      <c r="AO55" s="80">
        <v>0</v>
      </c>
      <c r="AP55" s="78">
        <f t="shared" si="31"/>
        <v>1718.2646634615385</v>
      </c>
      <c r="AQ55" s="81">
        <f t="shared" si="32"/>
        <v>13357.023798076923</v>
      </c>
      <c r="AR55" s="81">
        <f t="shared" si="33"/>
        <v>1522.3</v>
      </c>
      <c r="AS55" s="81">
        <v>0</v>
      </c>
      <c r="AT55" s="81">
        <f t="shared" si="34"/>
        <v>489.94687499999998</v>
      </c>
      <c r="AU55" s="81">
        <v>0</v>
      </c>
      <c r="AV55" s="82">
        <f t="shared" si="35"/>
        <v>17087.535336538462</v>
      </c>
      <c r="AW55" s="83">
        <v>0</v>
      </c>
      <c r="AX55" s="81">
        <f t="shared" si="36"/>
        <v>3265.2884615384614</v>
      </c>
      <c r="AY55" s="134">
        <v>900</v>
      </c>
      <c r="AZ55" s="81">
        <f t="shared" si="23"/>
        <v>17987.535336538462</v>
      </c>
      <c r="BA55" s="84">
        <f>VLOOKUP(B55,'October'' 22 Attand'!B55:BH134,59,0)</f>
        <v>0</v>
      </c>
      <c r="BB55" s="81" t="str">
        <f>VLOOKUP(B55,'October'' 22 Attand'!B55:BG134,58,0)</f>
        <v>Active</v>
      </c>
      <c r="BC55" s="134"/>
    </row>
    <row r="56" spans="1:55" s="41" customFormat="1" ht="41.25" customHeight="1">
      <c r="A56" s="134">
        <v>52</v>
      </c>
      <c r="B56" s="67" t="str">
        <f>+'October'' 22 Attand'!B56</f>
        <v>CHS1706</v>
      </c>
      <c r="C56" s="136" t="str">
        <f>+'October'' 22 Attand'!C56</f>
        <v>MD Wasif</v>
      </c>
      <c r="D56" s="68"/>
      <c r="E56" s="69" t="s">
        <v>76</v>
      </c>
      <c r="F56" s="70" t="s">
        <v>107</v>
      </c>
      <c r="G56" s="71">
        <f>VLOOKUP(B56,'October'' 22 Attand'!B56:D135,3,0)</f>
        <v>44664</v>
      </c>
      <c r="H56" s="72">
        <f>VLOOKUP(B56,'October'' 22 Attand'!B56:AW127,48,0)</f>
        <v>30</v>
      </c>
      <c r="I56" s="40">
        <f>VLOOKUP(B56,'October'' 22 Attand'!B56:AX127,49,0)</f>
        <v>30</v>
      </c>
      <c r="J56" s="42"/>
      <c r="K56" s="73">
        <f>VLOOKUP(B56,'October'' 22 Attand'!B56:BA127,52,0)</f>
        <v>0</v>
      </c>
      <c r="L56" s="73">
        <f>VLOOKUP(B56,'October'' 22 Attand'!B56:AY127,50,)</f>
        <v>99</v>
      </c>
      <c r="M56" s="74">
        <f>VLOOKUP(B56,'October'' 22 Attand'!B56:BC127,54,0)</f>
        <v>11710</v>
      </c>
      <c r="N56" s="74">
        <f>VLOOKUP(B56,'[1]salary work sheet'!$B$5:$N$99,13,0)</f>
        <v>0</v>
      </c>
      <c r="O56" s="74">
        <f>-VLOOKUP(B56,'[1]salary work sheet'!$B$5:$O$99,14,0)</f>
        <v>0</v>
      </c>
      <c r="P56" s="74">
        <f>VLOOKUP(B56,'[1]salary work sheet'!$B$5:$P$99,15,0)</f>
        <v>0</v>
      </c>
      <c r="Q56" s="74">
        <f>VLOOKUP(B56,'October'' 22 Attand'!B56:BD127,55,0)</f>
        <v>0</v>
      </c>
      <c r="R56" s="74">
        <f>VLOOKUP(B56,'October'' 22 Attand'!B56:BE127,56,0)</f>
        <v>0</v>
      </c>
      <c r="S56" s="74">
        <f t="shared" si="11"/>
        <v>11710</v>
      </c>
      <c r="T56" s="75">
        <f t="shared" si="12"/>
        <v>1405.2</v>
      </c>
      <c r="U56" s="75">
        <f t="shared" si="13"/>
        <v>13115.2</v>
      </c>
      <c r="V56" s="75">
        <f t="shared" si="14"/>
        <v>117.10000000000001</v>
      </c>
      <c r="W56" s="75">
        <f t="shared" si="15"/>
        <v>380.57499999999999</v>
      </c>
      <c r="X56" s="75">
        <f>VLOOKUP(B56,'October'' 22 Attand'!B56:BB127,53,0)</f>
        <v>13613</v>
      </c>
      <c r="Y56" s="76">
        <f t="shared" si="28"/>
        <v>11710</v>
      </c>
      <c r="Z56" s="76">
        <f t="shared" si="24"/>
        <v>0</v>
      </c>
      <c r="AA56" s="76">
        <f t="shared" si="25"/>
        <v>0</v>
      </c>
      <c r="AB56" s="76">
        <f t="shared" si="26"/>
        <v>0</v>
      </c>
      <c r="AC56" s="76">
        <f t="shared" si="37"/>
        <v>0</v>
      </c>
      <c r="AD56" s="76">
        <v>0</v>
      </c>
      <c r="AE56" s="76">
        <f t="shared" si="16"/>
        <v>11147.01923076923</v>
      </c>
      <c r="AF56" s="77">
        <f t="shared" si="17"/>
        <v>0</v>
      </c>
      <c r="AG56" s="76">
        <f>VLOOKUP(B56,'October'' 22 Attand'!B56:AZ127,51,0)</f>
        <v>100</v>
      </c>
      <c r="AH56" s="76">
        <f t="shared" si="29"/>
        <v>0</v>
      </c>
      <c r="AI56" s="76">
        <f t="shared" si="18"/>
        <v>22957.01923076923</v>
      </c>
      <c r="AJ56" s="76"/>
      <c r="AK56" s="78">
        <f t="shared" si="19"/>
        <v>1405.2</v>
      </c>
      <c r="AL56" s="78"/>
      <c r="AM56" s="78">
        <f t="shared" si="20"/>
        <v>172.17764423076923</v>
      </c>
      <c r="AN56" s="79">
        <f t="shared" si="30"/>
        <v>200</v>
      </c>
      <c r="AO56" s="80">
        <v>0</v>
      </c>
      <c r="AP56" s="78">
        <f t="shared" si="31"/>
        <v>1777.3776442307692</v>
      </c>
      <c r="AQ56" s="81">
        <f t="shared" si="32"/>
        <v>21179.641586538462</v>
      </c>
      <c r="AR56" s="81">
        <f t="shared" si="33"/>
        <v>1522.3</v>
      </c>
      <c r="AS56" s="81">
        <v>0</v>
      </c>
      <c r="AT56" s="81">
        <f t="shared" si="34"/>
        <v>746.10312499999998</v>
      </c>
      <c r="AU56" s="81">
        <v>0</v>
      </c>
      <c r="AV56" s="82">
        <f t="shared" si="35"/>
        <v>25225.422355769231</v>
      </c>
      <c r="AW56" s="83">
        <v>0</v>
      </c>
      <c r="AX56" s="81">
        <f t="shared" si="36"/>
        <v>11147.01923076923</v>
      </c>
      <c r="AY56" s="134">
        <v>900</v>
      </c>
      <c r="AZ56" s="81">
        <f t="shared" si="23"/>
        <v>26125.422355769231</v>
      </c>
      <c r="BA56" s="84">
        <f>VLOOKUP(B56,'October'' 22 Attand'!B56:BH135,59,0)</f>
        <v>0</v>
      </c>
      <c r="BB56" s="81" t="str">
        <f>VLOOKUP(B56,'October'' 22 Attand'!B56:BG135,58,0)</f>
        <v>Active</v>
      </c>
      <c r="BC56" s="134"/>
    </row>
    <row r="57" spans="1:55" s="41" customFormat="1" ht="41.25" customHeight="1">
      <c r="A57" s="134">
        <v>53</v>
      </c>
      <c r="B57" s="67" t="str">
        <f>+'October'' 22 Attand'!B57</f>
        <v>CHS1707</v>
      </c>
      <c r="C57" s="136" t="str">
        <f>+'October'' 22 Attand'!C57</f>
        <v>Ashok A</v>
      </c>
      <c r="D57" s="68"/>
      <c r="E57" s="69" t="s">
        <v>76</v>
      </c>
      <c r="F57" s="134" t="s">
        <v>107</v>
      </c>
      <c r="G57" s="71">
        <f>VLOOKUP(B57,'October'' 22 Attand'!B57:D136,3,0)</f>
        <v>44664</v>
      </c>
      <c r="H57" s="72">
        <f>VLOOKUP(B57,'October'' 22 Attand'!B57:AW128,48,0)</f>
        <v>30</v>
      </c>
      <c r="I57" s="40">
        <f>VLOOKUP(B57,'October'' 22 Attand'!B57:AX128,49,0)</f>
        <v>30</v>
      </c>
      <c r="J57" s="42"/>
      <c r="K57" s="73">
        <f>VLOOKUP(B57,'October'' 22 Attand'!B57:BA128,52,0)</f>
        <v>0</v>
      </c>
      <c r="L57" s="73">
        <f>VLOOKUP(B57,'October'' 22 Attand'!B57:AY128,50,)</f>
        <v>14.5</v>
      </c>
      <c r="M57" s="74">
        <f>VLOOKUP(B57,'October'' 22 Attand'!B57:BC128,54,0)</f>
        <v>11710</v>
      </c>
      <c r="N57" s="74">
        <f>VLOOKUP(B57,'[1]salary work sheet'!$B$5:$N$99,13,0)</f>
        <v>0</v>
      </c>
      <c r="O57" s="74">
        <f>-VLOOKUP(B57,'[1]salary work sheet'!$B$5:$O$99,14,0)</f>
        <v>0</v>
      </c>
      <c r="P57" s="74">
        <f>VLOOKUP(B57,'[1]salary work sheet'!$B$5:$P$99,15,0)</f>
        <v>0</v>
      </c>
      <c r="Q57" s="74">
        <f>VLOOKUP(B57,'October'' 22 Attand'!B57:BD128,55,0)</f>
        <v>0</v>
      </c>
      <c r="R57" s="74">
        <f>VLOOKUP(B57,'October'' 22 Attand'!B57:BE128,56,0)</f>
        <v>0</v>
      </c>
      <c r="S57" s="74">
        <f t="shared" si="11"/>
        <v>11710</v>
      </c>
      <c r="T57" s="75">
        <f t="shared" si="12"/>
        <v>1405.2</v>
      </c>
      <c r="U57" s="75">
        <f t="shared" si="13"/>
        <v>13115.2</v>
      </c>
      <c r="V57" s="75">
        <f t="shared" si="14"/>
        <v>117.10000000000001</v>
      </c>
      <c r="W57" s="75">
        <f t="shared" si="15"/>
        <v>380.57499999999999</v>
      </c>
      <c r="X57" s="75">
        <f>VLOOKUP(B57,'October'' 22 Attand'!B57:BB128,53,0)</f>
        <v>13613</v>
      </c>
      <c r="Y57" s="76">
        <f t="shared" si="28"/>
        <v>11710</v>
      </c>
      <c r="Z57" s="76">
        <f t="shared" si="24"/>
        <v>0</v>
      </c>
      <c r="AA57" s="76">
        <f t="shared" si="25"/>
        <v>0</v>
      </c>
      <c r="AB57" s="76">
        <f t="shared" si="26"/>
        <v>0</v>
      </c>
      <c r="AC57" s="76">
        <f t="shared" si="37"/>
        <v>0</v>
      </c>
      <c r="AD57" s="76">
        <v>0</v>
      </c>
      <c r="AE57" s="76">
        <f t="shared" si="16"/>
        <v>1632.6442307692307</v>
      </c>
      <c r="AF57" s="77">
        <f t="shared" si="17"/>
        <v>0</v>
      </c>
      <c r="AG57" s="76">
        <f>VLOOKUP(B57,'October'' 22 Attand'!B57:AZ128,51,0)</f>
        <v>700</v>
      </c>
      <c r="AH57" s="76">
        <f t="shared" si="29"/>
        <v>0</v>
      </c>
      <c r="AI57" s="76">
        <f t="shared" si="18"/>
        <v>14042.64423076923</v>
      </c>
      <c r="AJ57" s="76"/>
      <c r="AK57" s="78">
        <f t="shared" si="19"/>
        <v>1405.2</v>
      </c>
      <c r="AL57" s="78"/>
      <c r="AM57" s="78">
        <f t="shared" si="20"/>
        <v>105.31983173076922</v>
      </c>
      <c r="AN57" s="79">
        <f t="shared" si="30"/>
        <v>0</v>
      </c>
      <c r="AO57" s="80">
        <v>0</v>
      </c>
      <c r="AP57" s="78">
        <f t="shared" si="31"/>
        <v>1510.5198317307693</v>
      </c>
      <c r="AQ57" s="81">
        <f t="shared" si="32"/>
        <v>12532.124399038461</v>
      </c>
      <c r="AR57" s="81">
        <f t="shared" si="33"/>
        <v>1522.3</v>
      </c>
      <c r="AS57" s="81">
        <v>0</v>
      </c>
      <c r="AT57" s="81">
        <f t="shared" si="34"/>
        <v>456.38593750000001</v>
      </c>
      <c r="AU57" s="81">
        <v>0</v>
      </c>
      <c r="AV57" s="82">
        <f t="shared" si="35"/>
        <v>16021.330168269231</v>
      </c>
      <c r="AW57" s="83">
        <v>0</v>
      </c>
      <c r="AX57" s="81">
        <f t="shared" si="36"/>
        <v>1632.6442307692307</v>
      </c>
      <c r="AY57" s="134">
        <v>900</v>
      </c>
      <c r="AZ57" s="81">
        <f t="shared" si="23"/>
        <v>16921.330168269233</v>
      </c>
      <c r="BA57" s="84">
        <f>VLOOKUP(B57,'October'' 22 Attand'!B57:BH136,59,0)</f>
        <v>0</v>
      </c>
      <c r="BB57" s="81" t="str">
        <f>VLOOKUP(B57,'October'' 22 Attand'!B57:BG136,58,0)</f>
        <v>Active</v>
      </c>
      <c r="BC57" s="134"/>
    </row>
    <row r="58" spans="1:55" s="41" customFormat="1" ht="41.25" customHeight="1">
      <c r="A58" s="134">
        <v>54</v>
      </c>
      <c r="B58" s="67" t="str">
        <f>+'October'' 22 Attand'!B58</f>
        <v>CHS1708</v>
      </c>
      <c r="C58" s="136" t="str">
        <f>+'October'' 22 Attand'!C58</f>
        <v>Ajay Surji Banse</v>
      </c>
      <c r="D58" s="68"/>
      <c r="E58" s="69" t="s">
        <v>76</v>
      </c>
      <c r="F58" s="134" t="s">
        <v>107</v>
      </c>
      <c r="G58" s="71">
        <f>VLOOKUP(B58,'October'' 22 Attand'!B58:D137,3,0)</f>
        <v>44666</v>
      </c>
      <c r="H58" s="72">
        <f>VLOOKUP(B58,'October'' 22 Attand'!B58:AW129,48,0)</f>
        <v>30</v>
      </c>
      <c r="I58" s="40">
        <f>VLOOKUP(B58,'October'' 22 Attand'!B58:AX129,49,0)</f>
        <v>21</v>
      </c>
      <c r="J58" s="42"/>
      <c r="K58" s="73">
        <f>VLOOKUP(B58,'October'' 22 Attand'!B58:BA129,52,0)</f>
        <v>0</v>
      </c>
      <c r="L58" s="73">
        <f>VLOOKUP(B58,'October'' 22 Attand'!B58:AY129,50,)</f>
        <v>27</v>
      </c>
      <c r="M58" s="74">
        <f>VLOOKUP(B58,'October'' 22 Attand'!B58:BC129,54,0)</f>
        <v>11710</v>
      </c>
      <c r="N58" s="74">
        <f>VLOOKUP(B58,'[1]salary work sheet'!$B$5:$N$99,13,0)</f>
        <v>0</v>
      </c>
      <c r="O58" s="74">
        <v>0</v>
      </c>
      <c r="P58" s="74">
        <v>0</v>
      </c>
      <c r="Q58" s="74">
        <f>VLOOKUP(B58,'October'' 22 Attand'!B58:BD129,55,0)</f>
        <v>0</v>
      </c>
      <c r="R58" s="74">
        <f>VLOOKUP(B58,'October'' 22 Attand'!B58:BE129,56,0)</f>
        <v>0</v>
      </c>
      <c r="S58" s="74">
        <f t="shared" si="11"/>
        <v>11710</v>
      </c>
      <c r="T58" s="75">
        <f t="shared" si="12"/>
        <v>1405.2</v>
      </c>
      <c r="U58" s="75">
        <f t="shared" si="13"/>
        <v>13115.2</v>
      </c>
      <c r="V58" s="75">
        <f t="shared" si="14"/>
        <v>117.10000000000001</v>
      </c>
      <c r="W58" s="75">
        <f t="shared" si="15"/>
        <v>380.57499999999999</v>
      </c>
      <c r="X58" s="75">
        <f>VLOOKUP(B58,'October'' 22 Attand'!B58:BB129,53,0)</f>
        <v>13613</v>
      </c>
      <c r="Y58" s="76">
        <f t="shared" si="28"/>
        <v>8197</v>
      </c>
      <c r="Z58" s="76">
        <f t="shared" si="24"/>
        <v>0</v>
      </c>
      <c r="AA58" s="76">
        <f t="shared" si="25"/>
        <v>0</v>
      </c>
      <c r="AB58" s="76">
        <f t="shared" si="26"/>
        <v>0</v>
      </c>
      <c r="AC58" s="76">
        <f t="shared" si="37"/>
        <v>0</v>
      </c>
      <c r="AD58" s="76">
        <v>0</v>
      </c>
      <c r="AE58" s="76">
        <f t="shared" si="16"/>
        <v>3040.0961538461538</v>
      </c>
      <c r="AF58" s="77">
        <f t="shared" si="17"/>
        <v>0</v>
      </c>
      <c r="AG58" s="76">
        <f>VLOOKUP(B58,'October'' 22 Attand'!B58:AZ129,51,0)</f>
        <v>0</v>
      </c>
      <c r="AH58" s="76">
        <f t="shared" si="29"/>
        <v>0</v>
      </c>
      <c r="AI58" s="76">
        <f t="shared" si="18"/>
        <v>11237.096153846154</v>
      </c>
      <c r="AJ58" s="76"/>
      <c r="AK58" s="78">
        <f t="shared" si="19"/>
        <v>983.64</v>
      </c>
      <c r="AL58" s="78"/>
      <c r="AM58" s="78">
        <f t="shared" si="20"/>
        <v>84.278221153846161</v>
      </c>
      <c r="AN58" s="79">
        <f t="shared" si="30"/>
        <v>0</v>
      </c>
      <c r="AO58" s="80">
        <v>0</v>
      </c>
      <c r="AP58" s="78">
        <f t="shared" si="31"/>
        <v>1067.9182211538462</v>
      </c>
      <c r="AQ58" s="81">
        <f t="shared" si="32"/>
        <v>10169.177932692308</v>
      </c>
      <c r="AR58" s="81">
        <f t="shared" si="33"/>
        <v>1065.6100000000001</v>
      </c>
      <c r="AS58" s="81">
        <v>0</v>
      </c>
      <c r="AT58" s="81">
        <f t="shared" si="34"/>
        <v>365.205625</v>
      </c>
      <c r="AU58" s="81">
        <v>0</v>
      </c>
      <c r="AV58" s="82">
        <f t="shared" si="35"/>
        <v>12667.911778846155</v>
      </c>
      <c r="AW58" s="83">
        <v>0</v>
      </c>
      <c r="AX58" s="81">
        <f t="shared" si="36"/>
        <v>3040.0961538461538</v>
      </c>
      <c r="AY58" s="134">
        <v>900</v>
      </c>
      <c r="AZ58" s="81">
        <f t="shared" si="23"/>
        <v>13567.911778846155</v>
      </c>
      <c r="BA58" s="84">
        <f>VLOOKUP(B58,'October'' 22 Attand'!B58:BH137,59,0)</f>
        <v>0</v>
      </c>
      <c r="BB58" s="81" t="str">
        <f>VLOOKUP(B58,'October'' 22 Attand'!B58:BG137,58,0)</f>
        <v>Active</v>
      </c>
      <c r="BC58" s="134"/>
    </row>
    <row r="59" spans="1:55" s="41" customFormat="1" ht="41.25" customHeight="1">
      <c r="A59" s="134">
        <v>55</v>
      </c>
      <c r="B59" s="67" t="str">
        <f>+'October'' 22 Attand'!B59</f>
        <v>CHS1710</v>
      </c>
      <c r="C59" s="136" t="str">
        <f>+'October'' 22 Attand'!C59</f>
        <v>Ayyappa</v>
      </c>
      <c r="D59" s="68"/>
      <c r="E59" s="69" t="s">
        <v>76</v>
      </c>
      <c r="F59" s="134" t="s">
        <v>107</v>
      </c>
      <c r="G59" s="71">
        <f>VLOOKUP(B59,'October'' 22 Attand'!B59:D138,3,0)</f>
        <v>44676</v>
      </c>
      <c r="H59" s="72">
        <f>VLOOKUP(B59,'October'' 22 Attand'!B59:AW130,48,0)</f>
        <v>30</v>
      </c>
      <c r="I59" s="40">
        <f>VLOOKUP(B59,'October'' 22 Attand'!B59:AX130,49,0)</f>
        <v>30</v>
      </c>
      <c r="J59" s="42"/>
      <c r="K59" s="73">
        <f>VLOOKUP(B59,'October'' 22 Attand'!B59:BA130,52,0)</f>
        <v>0</v>
      </c>
      <c r="L59" s="73">
        <f>VLOOKUP(B59,'October'' 22 Attand'!B59:AY130,50,)</f>
        <v>64</v>
      </c>
      <c r="M59" s="74">
        <f>VLOOKUP(B59,'October'' 22 Attand'!B59:BC130,54,0)</f>
        <v>11710</v>
      </c>
      <c r="N59" s="74">
        <v>0</v>
      </c>
      <c r="O59" s="74">
        <v>0</v>
      </c>
      <c r="P59" s="74">
        <v>0</v>
      </c>
      <c r="Q59" s="74">
        <f>VLOOKUP(B59,'October'' 22 Attand'!B59:BD130,55,0)</f>
        <v>0</v>
      </c>
      <c r="R59" s="74">
        <f>VLOOKUP(B59,'October'' 22 Attand'!B59:BE130,56,0)</f>
        <v>0</v>
      </c>
      <c r="S59" s="74">
        <f t="shared" si="11"/>
        <v>11710</v>
      </c>
      <c r="T59" s="75">
        <f t="shared" si="12"/>
        <v>1405.2</v>
      </c>
      <c r="U59" s="75">
        <f t="shared" si="13"/>
        <v>13115.2</v>
      </c>
      <c r="V59" s="75">
        <f t="shared" si="14"/>
        <v>117.10000000000001</v>
      </c>
      <c r="W59" s="75">
        <f t="shared" si="15"/>
        <v>380.57499999999999</v>
      </c>
      <c r="X59" s="75">
        <f>VLOOKUP(B59,'October'' 22 Attand'!B59:BB130,53,0)</f>
        <v>13613</v>
      </c>
      <c r="Y59" s="76">
        <f t="shared" si="28"/>
        <v>11710</v>
      </c>
      <c r="Z59" s="76">
        <v>0</v>
      </c>
      <c r="AA59" s="76">
        <v>0</v>
      </c>
      <c r="AB59" s="76">
        <v>0</v>
      </c>
      <c r="AC59" s="76">
        <v>0</v>
      </c>
      <c r="AD59" s="76">
        <v>0</v>
      </c>
      <c r="AE59" s="76">
        <f t="shared" si="16"/>
        <v>7206.1538461538457</v>
      </c>
      <c r="AF59" s="77">
        <f t="shared" si="17"/>
        <v>0</v>
      </c>
      <c r="AG59" s="76">
        <f>VLOOKUP(B59,'October'' 22 Attand'!B59:AZ130,51,0)</f>
        <v>400</v>
      </c>
      <c r="AH59" s="76">
        <f t="shared" si="29"/>
        <v>0</v>
      </c>
      <c r="AI59" s="76">
        <f t="shared" si="18"/>
        <v>19316.153846153844</v>
      </c>
      <c r="AJ59" s="76"/>
      <c r="AK59" s="78">
        <f t="shared" si="19"/>
        <v>1405.2</v>
      </c>
      <c r="AL59" s="78"/>
      <c r="AM59" s="78">
        <f t="shared" si="20"/>
        <v>144.87115384615382</v>
      </c>
      <c r="AN59" s="79">
        <f t="shared" si="30"/>
        <v>200</v>
      </c>
      <c r="AO59" s="80">
        <v>0</v>
      </c>
      <c r="AP59" s="78">
        <f t="shared" si="31"/>
        <v>1750.0711538461539</v>
      </c>
      <c r="AQ59" s="81">
        <f t="shared" si="32"/>
        <v>17566.082692307689</v>
      </c>
      <c r="AR59" s="81">
        <f t="shared" si="33"/>
        <v>1522.3</v>
      </c>
      <c r="AS59" s="81">
        <v>0</v>
      </c>
      <c r="AT59" s="81">
        <f t="shared" si="34"/>
        <v>627.77499999999998</v>
      </c>
      <c r="AU59" s="81"/>
      <c r="AV59" s="82">
        <f t="shared" si="35"/>
        <v>21466.228846153845</v>
      </c>
      <c r="AW59" s="83">
        <v>0</v>
      </c>
      <c r="AX59" s="81">
        <f t="shared" si="36"/>
        <v>7206.1538461538457</v>
      </c>
      <c r="AY59" s="134">
        <v>900</v>
      </c>
      <c r="AZ59" s="81">
        <f t="shared" si="23"/>
        <v>22366.228846153845</v>
      </c>
      <c r="BA59" s="84">
        <v>0</v>
      </c>
      <c r="BB59" s="81" t="str">
        <f>VLOOKUP(B59,'October'' 22 Attand'!B59:BG138,58,0)</f>
        <v>Active</v>
      </c>
      <c r="BC59" s="134"/>
    </row>
    <row r="60" spans="1:55" s="41" customFormat="1" ht="41.25" customHeight="1">
      <c r="A60" s="134">
        <v>56</v>
      </c>
      <c r="B60" s="67" t="str">
        <f>+'October'' 22 Attand'!B60</f>
        <v>CHS1716</v>
      </c>
      <c r="C60" s="136" t="str">
        <f>+'October'' 22 Attand'!C60</f>
        <v>Rohan C M</v>
      </c>
      <c r="D60" s="68"/>
      <c r="E60" s="69" t="s">
        <v>76</v>
      </c>
      <c r="F60" s="134" t="s">
        <v>107</v>
      </c>
      <c r="G60" s="71">
        <f>VLOOKUP(B60,'October'' 22 Attand'!B60:D139,3,0)</f>
        <v>44690</v>
      </c>
      <c r="H60" s="72">
        <f>VLOOKUP(B60,'October'' 22 Attand'!B60:AW131,48,0)</f>
        <v>30</v>
      </c>
      <c r="I60" s="40">
        <f>VLOOKUP(B60,'October'' 22 Attand'!B60:AX131,49,0)</f>
        <v>28</v>
      </c>
      <c r="J60" s="42"/>
      <c r="K60" s="73">
        <f>VLOOKUP(B60,'October'' 22 Attand'!B60:BA131,52,0)</f>
        <v>0</v>
      </c>
      <c r="L60" s="73">
        <f>VLOOKUP(B60,'October'' 22 Attand'!B60:AY131,50,)</f>
        <v>41</v>
      </c>
      <c r="M60" s="74">
        <f>VLOOKUP(B60,'October'' 22 Attand'!B60:BC131,54,0)</f>
        <v>11710</v>
      </c>
      <c r="N60" s="74">
        <v>0</v>
      </c>
      <c r="O60" s="74">
        <v>0</v>
      </c>
      <c r="P60" s="74">
        <v>0</v>
      </c>
      <c r="Q60" s="74">
        <f>VLOOKUP(B60,'October'' 22 Attand'!B60:BD131,55,0)</f>
        <v>0</v>
      </c>
      <c r="R60" s="74">
        <f>VLOOKUP(B60,'October'' 22 Attand'!B60:BE131,56,0)</f>
        <v>0</v>
      </c>
      <c r="S60" s="74">
        <f t="shared" si="11"/>
        <v>11710</v>
      </c>
      <c r="T60" s="75">
        <f t="shared" si="12"/>
        <v>1405.2</v>
      </c>
      <c r="U60" s="75">
        <f t="shared" si="13"/>
        <v>13115.2</v>
      </c>
      <c r="V60" s="75">
        <f t="shared" si="14"/>
        <v>117.10000000000001</v>
      </c>
      <c r="W60" s="75">
        <f t="shared" si="15"/>
        <v>380.57499999999999</v>
      </c>
      <c r="X60" s="75">
        <f>VLOOKUP(B60,'October'' 22 Attand'!B60:BB131,53,0)</f>
        <v>13613</v>
      </c>
      <c r="Y60" s="76">
        <f t="shared" si="28"/>
        <v>10929.333333333332</v>
      </c>
      <c r="Z60" s="76">
        <f t="shared" ref="Z60:Z69" si="38">N60/H60*I60</f>
        <v>0</v>
      </c>
      <c r="AA60" s="76">
        <f t="shared" ref="AA60:AA69" si="39">Q60/H60*I60</f>
        <v>0</v>
      </c>
      <c r="AB60" s="76">
        <f t="shared" ref="AB60:AB69" si="40">R60/H60*I60</f>
        <v>0</v>
      </c>
      <c r="AC60" s="76">
        <f t="shared" ref="AC60:AC69" si="41">P60/H60*I60</f>
        <v>0</v>
      </c>
      <c r="AD60" s="76">
        <v>0</v>
      </c>
      <c r="AE60" s="76">
        <f t="shared" si="16"/>
        <v>4616.4423076923076</v>
      </c>
      <c r="AF60" s="77">
        <f t="shared" si="17"/>
        <v>0</v>
      </c>
      <c r="AG60" s="76">
        <f>VLOOKUP(B60,'October'' 22 Attand'!B60:AZ131,51,0)</f>
        <v>400</v>
      </c>
      <c r="AH60" s="76">
        <f t="shared" si="29"/>
        <v>0</v>
      </c>
      <c r="AI60" s="76">
        <f t="shared" si="18"/>
        <v>15945.775641025641</v>
      </c>
      <c r="AJ60" s="76"/>
      <c r="AK60" s="78">
        <f t="shared" si="19"/>
        <v>1311.5199999999998</v>
      </c>
      <c r="AL60" s="78"/>
      <c r="AM60" s="78">
        <f t="shared" si="20"/>
        <v>119.5933173076923</v>
      </c>
      <c r="AN60" s="79">
        <f t="shared" si="30"/>
        <v>200</v>
      </c>
      <c r="AO60" s="80">
        <v>0</v>
      </c>
      <c r="AP60" s="78">
        <f t="shared" si="31"/>
        <v>1631.1133173076921</v>
      </c>
      <c r="AQ60" s="81">
        <f t="shared" si="32"/>
        <v>14314.662323717948</v>
      </c>
      <c r="AR60" s="81">
        <f t="shared" si="33"/>
        <v>1420.8133333333333</v>
      </c>
      <c r="AS60" s="81">
        <v>0</v>
      </c>
      <c r="AT60" s="81">
        <f t="shared" si="34"/>
        <v>518.23770833333333</v>
      </c>
      <c r="AU60" s="81"/>
      <c r="AV60" s="82">
        <f t="shared" si="35"/>
        <v>17884.826682692306</v>
      </c>
      <c r="AW60" s="83">
        <v>0</v>
      </c>
      <c r="AX60" s="81">
        <f t="shared" si="36"/>
        <v>4616.4423076923076</v>
      </c>
      <c r="AY60" s="134">
        <v>900</v>
      </c>
      <c r="AZ60" s="81">
        <f t="shared" si="23"/>
        <v>18784.826682692306</v>
      </c>
      <c r="BA60" s="84">
        <f>VLOOKUP(B60,'October'' 22 Attand'!B60:BH139,59,0)</f>
        <v>0</v>
      </c>
      <c r="BB60" s="81" t="str">
        <f>VLOOKUP(B60,'October'' 22 Attand'!B60:BG139,58,0)</f>
        <v>Active</v>
      </c>
      <c r="BC60" s="134"/>
    </row>
    <row r="61" spans="1:55" s="41" customFormat="1" ht="41.25" customHeight="1">
      <c r="A61" s="134">
        <v>57</v>
      </c>
      <c r="B61" s="67" t="str">
        <f>+'October'' 22 Attand'!B61</f>
        <v>CHS1718</v>
      </c>
      <c r="C61" s="136" t="str">
        <f>+'October'' 22 Attand'!C61</f>
        <v>Siddesha S</v>
      </c>
      <c r="D61" s="68"/>
      <c r="E61" s="69" t="s">
        <v>76</v>
      </c>
      <c r="F61" s="134" t="s">
        <v>107</v>
      </c>
      <c r="G61" s="71">
        <f>VLOOKUP(B61,'October'' 22 Attand'!B61:D140,3,0)</f>
        <v>44691</v>
      </c>
      <c r="H61" s="72">
        <f>VLOOKUP(B61,'October'' 22 Attand'!B61:AW132,48,0)</f>
        <v>30</v>
      </c>
      <c r="I61" s="40">
        <f>VLOOKUP(B61,'October'' 22 Attand'!B61:AX132,49,0)</f>
        <v>29</v>
      </c>
      <c r="J61" s="42"/>
      <c r="K61" s="73">
        <f>VLOOKUP(B61,'October'' 22 Attand'!B61:BA132,52,0)</f>
        <v>0</v>
      </c>
      <c r="L61" s="73">
        <f>VLOOKUP(B61,'October'' 22 Attand'!B61:AY132,50,)</f>
        <v>9</v>
      </c>
      <c r="M61" s="74">
        <f>VLOOKUP(B61,'October'' 22 Attand'!B61:BC132,54,0)</f>
        <v>11710</v>
      </c>
      <c r="N61" s="74">
        <v>0</v>
      </c>
      <c r="O61" s="74">
        <v>0</v>
      </c>
      <c r="P61" s="74">
        <v>0</v>
      </c>
      <c r="Q61" s="74">
        <f>VLOOKUP(B61,'October'' 22 Attand'!B61:BD132,55,0)</f>
        <v>0</v>
      </c>
      <c r="R61" s="74">
        <f>VLOOKUP(B61,'October'' 22 Attand'!B61:BE132,56,0)</f>
        <v>0</v>
      </c>
      <c r="S61" s="74">
        <f t="shared" si="11"/>
        <v>11710</v>
      </c>
      <c r="T61" s="75">
        <f t="shared" si="12"/>
        <v>1405.2</v>
      </c>
      <c r="U61" s="75">
        <f t="shared" si="13"/>
        <v>13115.2</v>
      </c>
      <c r="V61" s="75">
        <f t="shared" si="14"/>
        <v>117.10000000000001</v>
      </c>
      <c r="W61" s="75">
        <f t="shared" si="15"/>
        <v>380.57499999999999</v>
      </c>
      <c r="X61" s="75">
        <f>VLOOKUP(B61,'October'' 22 Attand'!B61:BB132,53,0)</f>
        <v>13613</v>
      </c>
      <c r="Y61" s="76">
        <f t="shared" si="28"/>
        <v>11319.666666666666</v>
      </c>
      <c r="Z61" s="76">
        <f t="shared" si="38"/>
        <v>0</v>
      </c>
      <c r="AA61" s="76">
        <f t="shared" si="39"/>
        <v>0</v>
      </c>
      <c r="AB61" s="76">
        <f t="shared" si="40"/>
        <v>0</v>
      </c>
      <c r="AC61" s="76">
        <f t="shared" si="41"/>
        <v>0</v>
      </c>
      <c r="AD61" s="76">
        <v>0</v>
      </c>
      <c r="AE61" s="76">
        <f t="shared" si="16"/>
        <v>1013.3653846153845</v>
      </c>
      <c r="AF61" s="77">
        <f t="shared" si="17"/>
        <v>0</v>
      </c>
      <c r="AG61" s="76">
        <f>VLOOKUP(B61,'October'' 22 Attand'!B61:AZ132,51,0)</f>
        <v>0</v>
      </c>
      <c r="AH61" s="76">
        <f t="shared" si="29"/>
        <v>0</v>
      </c>
      <c r="AI61" s="76">
        <f t="shared" si="18"/>
        <v>12333.032051282051</v>
      </c>
      <c r="AJ61" s="76"/>
      <c r="AK61" s="78">
        <f t="shared" si="19"/>
        <v>1358.36</v>
      </c>
      <c r="AL61" s="78"/>
      <c r="AM61" s="78">
        <f t="shared" si="20"/>
        <v>92.497740384615383</v>
      </c>
      <c r="AN61" s="79">
        <f t="shared" si="30"/>
        <v>0</v>
      </c>
      <c r="AO61" s="80">
        <v>0</v>
      </c>
      <c r="AP61" s="78">
        <f t="shared" si="31"/>
        <v>1450.8577403846152</v>
      </c>
      <c r="AQ61" s="81">
        <f t="shared" si="32"/>
        <v>10882.174310897435</v>
      </c>
      <c r="AR61" s="81">
        <f t="shared" si="33"/>
        <v>1471.5566666666666</v>
      </c>
      <c r="AS61" s="81">
        <v>0</v>
      </c>
      <c r="AT61" s="81">
        <f t="shared" si="34"/>
        <v>400.82354166666664</v>
      </c>
      <c r="AU61" s="81"/>
      <c r="AV61" s="82">
        <f t="shared" si="35"/>
        <v>14205.412259615385</v>
      </c>
      <c r="AW61" s="83">
        <v>0</v>
      </c>
      <c r="AX61" s="81">
        <f t="shared" si="36"/>
        <v>1013.3653846153845</v>
      </c>
      <c r="AY61" s="134">
        <v>900</v>
      </c>
      <c r="AZ61" s="81">
        <f t="shared" si="23"/>
        <v>15105.412259615385</v>
      </c>
      <c r="BA61" s="84">
        <f>VLOOKUP(B61,'October'' 22 Attand'!B61:BH140,59,0)</f>
        <v>0</v>
      </c>
      <c r="BB61" s="81" t="str">
        <f>VLOOKUP(B61,'October'' 22 Attand'!B61:BG140,58,0)</f>
        <v>Active</v>
      </c>
      <c r="BC61" s="134"/>
    </row>
    <row r="62" spans="1:55" s="41" customFormat="1" ht="41.25" customHeight="1">
      <c r="A62" s="134">
        <v>58</v>
      </c>
      <c r="B62" s="67" t="str">
        <f>+'October'' 22 Attand'!B62</f>
        <v>CHS1721</v>
      </c>
      <c r="C62" s="136" t="str">
        <f>+'October'' 22 Attand'!C62</f>
        <v>Shivasharana K</v>
      </c>
      <c r="D62" s="68"/>
      <c r="E62" s="69" t="s">
        <v>76</v>
      </c>
      <c r="F62" s="134" t="s">
        <v>107</v>
      </c>
      <c r="G62" s="71">
        <f>VLOOKUP(B62,'October'' 22 Attand'!B62:D141,3,0)</f>
        <v>44692</v>
      </c>
      <c r="H62" s="72">
        <f>VLOOKUP(B62,'October'' 22 Attand'!B62:AW133,48,0)</f>
        <v>30</v>
      </c>
      <c r="I62" s="40">
        <f>VLOOKUP(B62,'October'' 22 Attand'!B62:AX133,49,0)</f>
        <v>26</v>
      </c>
      <c r="J62" s="42"/>
      <c r="K62" s="73">
        <f>VLOOKUP(B62,'October'' 22 Attand'!B62:BA133,52,0)</f>
        <v>0</v>
      </c>
      <c r="L62" s="73">
        <f>VLOOKUP(B62,'October'' 22 Attand'!B62:AY133,50,)</f>
        <v>0</v>
      </c>
      <c r="M62" s="74">
        <f>VLOOKUP(B62,'October'' 22 Attand'!B62:BC133,54,0)</f>
        <v>11710</v>
      </c>
      <c r="N62" s="74">
        <v>0</v>
      </c>
      <c r="O62" s="74">
        <v>0</v>
      </c>
      <c r="P62" s="74">
        <v>0</v>
      </c>
      <c r="Q62" s="74">
        <f>VLOOKUP(B62,'October'' 22 Attand'!B62:BD133,55,0)</f>
        <v>0</v>
      </c>
      <c r="R62" s="74">
        <f>VLOOKUP(B62,'October'' 22 Attand'!B62:BE133,56,0)</f>
        <v>0</v>
      </c>
      <c r="S62" s="74">
        <f t="shared" si="11"/>
        <v>11710</v>
      </c>
      <c r="T62" s="75">
        <f t="shared" si="12"/>
        <v>1405.2</v>
      </c>
      <c r="U62" s="75">
        <f t="shared" si="13"/>
        <v>13115.2</v>
      </c>
      <c r="V62" s="75">
        <f t="shared" si="14"/>
        <v>117.10000000000001</v>
      </c>
      <c r="W62" s="75">
        <f t="shared" si="15"/>
        <v>380.57499999999999</v>
      </c>
      <c r="X62" s="75">
        <f>VLOOKUP(B62,'October'' 22 Attand'!B62:BB133,53,0)</f>
        <v>13613</v>
      </c>
      <c r="Y62" s="76">
        <f t="shared" si="28"/>
        <v>10148.666666666666</v>
      </c>
      <c r="Z62" s="76">
        <f t="shared" si="38"/>
        <v>0</v>
      </c>
      <c r="AA62" s="76">
        <f t="shared" si="39"/>
        <v>0</v>
      </c>
      <c r="AB62" s="76">
        <f t="shared" si="40"/>
        <v>0</v>
      </c>
      <c r="AC62" s="76">
        <f t="shared" si="41"/>
        <v>0</v>
      </c>
      <c r="AD62" s="76">
        <v>0</v>
      </c>
      <c r="AE62" s="76">
        <f t="shared" si="16"/>
        <v>0</v>
      </c>
      <c r="AF62" s="77">
        <f t="shared" si="17"/>
        <v>0</v>
      </c>
      <c r="AG62" s="76">
        <f>VLOOKUP(B62,'October'' 22 Attand'!B62:AZ133,51,0)</f>
        <v>0</v>
      </c>
      <c r="AH62" s="76">
        <f t="shared" si="29"/>
        <v>0</v>
      </c>
      <c r="AI62" s="76">
        <f t="shared" si="18"/>
        <v>10148.666666666666</v>
      </c>
      <c r="AJ62" s="76"/>
      <c r="AK62" s="78">
        <f t="shared" si="19"/>
        <v>1217.8399999999999</v>
      </c>
      <c r="AL62" s="78"/>
      <c r="AM62" s="78">
        <f t="shared" si="20"/>
        <v>76.114999999999995</v>
      </c>
      <c r="AN62" s="79">
        <f t="shared" si="30"/>
        <v>0</v>
      </c>
      <c r="AO62" s="80">
        <v>0</v>
      </c>
      <c r="AP62" s="78">
        <f t="shared" si="31"/>
        <v>1293.9549999999999</v>
      </c>
      <c r="AQ62" s="81">
        <f t="shared" si="32"/>
        <v>8854.7116666666661</v>
      </c>
      <c r="AR62" s="81">
        <f t="shared" si="33"/>
        <v>1319.3266666666666</v>
      </c>
      <c r="AS62" s="81">
        <v>0</v>
      </c>
      <c r="AT62" s="81">
        <f t="shared" si="34"/>
        <v>329.83166666666665</v>
      </c>
      <c r="AU62" s="81"/>
      <c r="AV62" s="82">
        <f t="shared" si="35"/>
        <v>11797.824999999999</v>
      </c>
      <c r="AW62" s="83">
        <v>0</v>
      </c>
      <c r="AX62" s="81">
        <f t="shared" si="36"/>
        <v>0</v>
      </c>
      <c r="AY62" s="134">
        <v>900</v>
      </c>
      <c r="AZ62" s="81">
        <f t="shared" si="23"/>
        <v>12697.824999999999</v>
      </c>
      <c r="BA62" s="84">
        <f>VLOOKUP(B62,'October'' 22 Attand'!B62:BH141,59,0)</f>
        <v>0</v>
      </c>
      <c r="BB62" s="81" t="str">
        <f>VLOOKUP(B62,'October'' 22 Attand'!B62:BG141,58,0)</f>
        <v>Active</v>
      </c>
      <c r="BC62" s="134"/>
    </row>
    <row r="63" spans="1:55" s="41" customFormat="1" ht="41.25" customHeight="1">
      <c r="A63" s="134">
        <v>59</v>
      </c>
      <c r="B63" s="67" t="str">
        <f>+'October'' 22 Attand'!B63</f>
        <v>CHS1724</v>
      </c>
      <c r="C63" s="136" t="str">
        <f>+'October'' 22 Attand'!C63</f>
        <v>P Kartheek</v>
      </c>
      <c r="D63" s="68"/>
      <c r="E63" s="69" t="s">
        <v>76</v>
      </c>
      <c r="F63" s="134" t="s">
        <v>107</v>
      </c>
      <c r="G63" s="71">
        <f>VLOOKUP(B63,'October'' 22 Attand'!B63:D142,3,0)</f>
        <v>44698</v>
      </c>
      <c r="H63" s="72">
        <f>VLOOKUP(B63,'October'' 22 Attand'!B63:AW134,48,0)</f>
        <v>30</v>
      </c>
      <c r="I63" s="40">
        <f>VLOOKUP(B63,'October'' 22 Attand'!B63:AX134,49,0)</f>
        <v>30</v>
      </c>
      <c r="J63" s="42"/>
      <c r="K63" s="73">
        <f>VLOOKUP(B63,'October'' 22 Attand'!B63:BA134,52,0)</f>
        <v>0</v>
      </c>
      <c r="L63" s="73">
        <f>VLOOKUP(B63,'October'' 22 Attand'!B63:AY134,50,)</f>
        <v>65</v>
      </c>
      <c r="M63" s="74">
        <f>VLOOKUP(B63,'October'' 22 Attand'!B63:BC134,54,0)</f>
        <v>11710</v>
      </c>
      <c r="N63" s="74">
        <v>0</v>
      </c>
      <c r="O63" s="74">
        <v>0</v>
      </c>
      <c r="P63" s="74">
        <v>0</v>
      </c>
      <c r="Q63" s="74">
        <f>VLOOKUP(B63,'October'' 22 Attand'!B63:BD134,55,0)</f>
        <v>0</v>
      </c>
      <c r="R63" s="74">
        <f>VLOOKUP(B63,'October'' 22 Attand'!B63:BE134,56,0)</f>
        <v>0</v>
      </c>
      <c r="S63" s="74">
        <f t="shared" si="11"/>
        <v>11710</v>
      </c>
      <c r="T63" s="75">
        <f t="shared" si="12"/>
        <v>1405.2</v>
      </c>
      <c r="U63" s="75">
        <f t="shared" si="13"/>
        <v>13115.2</v>
      </c>
      <c r="V63" s="75">
        <f t="shared" si="14"/>
        <v>117.10000000000001</v>
      </c>
      <c r="W63" s="75">
        <f t="shared" si="15"/>
        <v>380.57499999999999</v>
      </c>
      <c r="X63" s="75">
        <f>VLOOKUP(B63,'October'' 22 Attand'!B63:BB134,53,0)</f>
        <v>13613</v>
      </c>
      <c r="Y63" s="76">
        <f t="shared" si="28"/>
        <v>11710</v>
      </c>
      <c r="Z63" s="76">
        <f t="shared" si="38"/>
        <v>0</v>
      </c>
      <c r="AA63" s="76">
        <f t="shared" si="39"/>
        <v>0</v>
      </c>
      <c r="AB63" s="76">
        <f t="shared" si="40"/>
        <v>0</v>
      </c>
      <c r="AC63" s="76">
        <f t="shared" si="41"/>
        <v>0</v>
      </c>
      <c r="AD63" s="76">
        <v>0</v>
      </c>
      <c r="AE63" s="76">
        <f t="shared" si="16"/>
        <v>7318.75</v>
      </c>
      <c r="AF63" s="77">
        <f t="shared" si="17"/>
        <v>0</v>
      </c>
      <c r="AG63" s="76">
        <f>VLOOKUP(B63,'October'' 22 Attand'!B63:AZ134,51,0)</f>
        <v>2000</v>
      </c>
      <c r="AH63" s="76">
        <f t="shared" si="29"/>
        <v>0</v>
      </c>
      <c r="AI63" s="76">
        <f t="shared" si="18"/>
        <v>21028.75</v>
      </c>
      <c r="AJ63" s="76"/>
      <c r="AK63" s="78">
        <f t="shared" si="19"/>
        <v>1405.2</v>
      </c>
      <c r="AL63" s="78"/>
      <c r="AM63" s="78">
        <f t="shared" si="20"/>
        <v>157.71562499999999</v>
      </c>
      <c r="AN63" s="79">
        <f t="shared" si="30"/>
        <v>200</v>
      </c>
      <c r="AO63" s="80">
        <v>0</v>
      </c>
      <c r="AP63" s="78">
        <f t="shared" si="31"/>
        <v>1762.9156250000001</v>
      </c>
      <c r="AQ63" s="81">
        <f t="shared" si="32"/>
        <v>19265.834374999999</v>
      </c>
      <c r="AR63" s="81">
        <f t="shared" si="33"/>
        <v>1522.3</v>
      </c>
      <c r="AS63" s="81">
        <v>0</v>
      </c>
      <c r="AT63" s="81">
        <f t="shared" si="34"/>
        <v>683.43437500000005</v>
      </c>
      <c r="AU63" s="81"/>
      <c r="AV63" s="82">
        <f t="shared" si="35"/>
        <v>23234.484375</v>
      </c>
      <c r="AW63" s="83">
        <v>0</v>
      </c>
      <c r="AX63" s="81">
        <f t="shared" si="36"/>
        <v>7318.75</v>
      </c>
      <c r="AY63" s="134">
        <v>900</v>
      </c>
      <c r="AZ63" s="81">
        <f t="shared" si="23"/>
        <v>24134.484375</v>
      </c>
      <c r="BA63" s="84">
        <f>VLOOKUP(B63,'October'' 22 Attand'!B63:BH142,59,0)</f>
        <v>0</v>
      </c>
      <c r="BB63" s="81" t="str">
        <f>VLOOKUP(B63,'October'' 22 Attand'!B63:BG142,58,0)</f>
        <v>Active</v>
      </c>
      <c r="BC63" s="134"/>
    </row>
    <row r="64" spans="1:55" s="41" customFormat="1" ht="41.25" customHeight="1">
      <c r="A64" s="134">
        <v>60</v>
      </c>
      <c r="B64" s="67" t="str">
        <f>+'October'' 22 Attand'!B64</f>
        <v>CHS1726</v>
      </c>
      <c r="C64" s="136" t="str">
        <f>+'October'' 22 Attand'!C64</f>
        <v>Geetha V</v>
      </c>
      <c r="D64" s="68"/>
      <c r="E64" s="69" t="s">
        <v>76</v>
      </c>
      <c r="F64" s="134" t="s">
        <v>107</v>
      </c>
      <c r="G64" s="71">
        <f>VLOOKUP(B64,'October'' 22 Attand'!B64:D143,3,0)</f>
        <v>44700</v>
      </c>
      <c r="H64" s="72">
        <f>VLOOKUP(B64,'October'' 22 Attand'!B64:AW135,48,0)</f>
        <v>30</v>
      </c>
      <c r="I64" s="40">
        <f>VLOOKUP(B64,'October'' 22 Attand'!B64:AX135,49,0)</f>
        <v>27</v>
      </c>
      <c r="J64" s="42"/>
      <c r="K64" s="73">
        <f>VLOOKUP(B64,'October'' 22 Attand'!B64:BA135,52,0)</f>
        <v>0</v>
      </c>
      <c r="L64" s="73">
        <f>VLOOKUP(B64,'October'' 22 Attand'!B64:AY135,50,)</f>
        <v>38.5</v>
      </c>
      <c r="M64" s="74">
        <f>VLOOKUP(B64,'October'' 22 Attand'!B64:BC135,54,0)</f>
        <v>11710</v>
      </c>
      <c r="N64" s="74">
        <v>0</v>
      </c>
      <c r="O64" s="74">
        <v>0</v>
      </c>
      <c r="P64" s="74">
        <v>0</v>
      </c>
      <c r="Q64" s="74">
        <f>VLOOKUP(B64,'October'' 22 Attand'!B64:BD135,55,0)</f>
        <v>0</v>
      </c>
      <c r="R64" s="74">
        <f>VLOOKUP(B64,'October'' 22 Attand'!B64:BE135,56,0)</f>
        <v>0</v>
      </c>
      <c r="S64" s="74">
        <f t="shared" si="11"/>
        <v>11710</v>
      </c>
      <c r="T64" s="75">
        <f t="shared" si="12"/>
        <v>1405.2</v>
      </c>
      <c r="U64" s="75">
        <f t="shared" si="13"/>
        <v>13115.2</v>
      </c>
      <c r="V64" s="75">
        <f t="shared" si="14"/>
        <v>117.10000000000001</v>
      </c>
      <c r="W64" s="75">
        <f t="shared" si="15"/>
        <v>380.57499999999999</v>
      </c>
      <c r="X64" s="75">
        <f>VLOOKUP(B64,'October'' 22 Attand'!B64:BB135,53,0)</f>
        <v>13613</v>
      </c>
      <c r="Y64" s="76">
        <f t="shared" si="28"/>
        <v>10539</v>
      </c>
      <c r="Z64" s="76">
        <f t="shared" si="38"/>
        <v>0</v>
      </c>
      <c r="AA64" s="76">
        <f t="shared" si="39"/>
        <v>0</v>
      </c>
      <c r="AB64" s="76">
        <f t="shared" si="40"/>
        <v>0</v>
      </c>
      <c r="AC64" s="76">
        <f t="shared" si="41"/>
        <v>0</v>
      </c>
      <c r="AD64" s="76">
        <v>0</v>
      </c>
      <c r="AE64" s="76">
        <f t="shared" si="16"/>
        <v>4334.9519230769229</v>
      </c>
      <c r="AF64" s="77">
        <f t="shared" si="17"/>
        <v>0</v>
      </c>
      <c r="AG64" s="76">
        <f>VLOOKUP(B64,'October'' 22 Attand'!B64:AZ135,51,0)</f>
        <v>0</v>
      </c>
      <c r="AH64" s="76">
        <f t="shared" si="29"/>
        <v>0</v>
      </c>
      <c r="AI64" s="76">
        <f t="shared" si="18"/>
        <v>14873.951923076922</v>
      </c>
      <c r="AJ64" s="76"/>
      <c r="AK64" s="78">
        <f t="shared" si="19"/>
        <v>1264.68</v>
      </c>
      <c r="AL64" s="78"/>
      <c r="AM64" s="78">
        <f t="shared" si="20"/>
        <v>111.55463942307691</v>
      </c>
      <c r="AN64" s="79">
        <f t="shared" si="30"/>
        <v>0</v>
      </c>
      <c r="AO64" s="80">
        <v>0</v>
      </c>
      <c r="AP64" s="78">
        <f t="shared" si="31"/>
        <v>1376.2346394230769</v>
      </c>
      <c r="AQ64" s="81">
        <f t="shared" si="32"/>
        <v>13497.717283653845</v>
      </c>
      <c r="AR64" s="81">
        <f t="shared" si="33"/>
        <v>1370.07</v>
      </c>
      <c r="AS64" s="81">
        <v>0</v>
      </c>
      <c r="AT64" s="81">
        <f t="shared" si="34"/>
        <v>483.4034375</v>
      </c>
      <c r="AU64" s="81"/>
      <c r="AV64" s="82">
        <f t="shared" si="35"/>
        <v>16727.425360576923</v>
      </c>
      <c r="AW64" s="83">
        <v>0</v>
      </c>
      <c r="AX64" s="81">
        <f t="shared" si="36"/>
        <v>4334.9519230769229</v>
      </c>
      <c r="AY64" s="134">
        <v>900</v>
      </c>
      <c r="AZ64" s="81">
        <f t="shared" si="23"/>
        <v>17627.425360576923</v>
      </c>
      <c r="BA64" s="84">
        <f>VLOOKUP(B64,'October'' 22 Attand'!B64:BH143,59,0)</f>
        <v>0</v>
      </c>
      <c r="BB64" s="81" t="str">
        <f>VLOOKUP(B64,'October'' 22 Attand'!B64:BG143,58,0)</f>
        <v>Active</v>
      </c>
      <c r="BC64" s="134"/>
    </row>
    <row r="65" spans="1:55" s="41" customFormat="1" ht="41.25" customHeight="1">
      <c r="A65" s="134">
        <v>61</v>
      </c>
      <c r="B65" s="67" t="str">
        <f>+'October'' 22 Attand'!B65</f>
        <v>CHS1727</v>
      </c>
      <c r="C65" s="136" t="str">
        <f>+'October'' 22 Attand'!C65</f>
        <v>Aswini M L</v>
      </c>
      <c r="D65" s="68"/>
      <c r="E65" s="69" t="s">
        <v>76</v>
      </c>
      <c r="F65" s="134" t="s">
        <v>107</v>
      </c>
      <c r="G65" s="71">
        <f>VLOOKUP(B65,'October'' 22 Attand'!B65:D144,3,0)</f>
        <v>44700</v>
      </c>
      <c r="H65" s="72">
        <f>VLOOKUP(B65,'October'' 22 Attand'!B65:AW136,48,0)</f>
        <v>30</v>
      </c>
      <c r="I65" s="40">
        <f>VLOOKUP(B65,'October'' 22 Attand'!B65:AX136,49,0)</f>
        <v>27</v>
      </c>
      <c r="J65" s="42"/>
      <c r="K65" s="73">
        <f>VLOOKUP(B65,'October'' 22 Attand'!B65:BA136,52,0)</f>
        <v>0</v>
      </c>
      <c r="L65" s="73">
        <f>VLOOKUP(B65,'October'' 22 Attand'!B65:AY136,50,)</f>
        <v>34</v>
      </c>
      <c r="M65" s="74">
        <f>VLOOKUP(B65,'October'' 22 Attand'!B65:BC136,54,0)</f>
        <v>11710</v>
      </c>
      <c r="N65" s="74">
        <v>0</v>
      </c>
      <c r="O65" s="74">
        <v>0</v>
      </c>
      <c r="P65" s="74">
        <v>0</v>
      </c>
      <c r="Q65" s="74">
        <f>VLOOKUP(B65,'October'' 22 Attand'!B65:BD136,55,0)</f>
        <v>0</v>
      </c>
      <c r="R65" s="74">
        <f>VLOOKUP(B65,'October'' 22 Attand'!B65:BE136,56,0)</f>
        <v>0</v>
      </c>
      <c r="S65" s="74">
        <f t="shared" si="11"/>
        <v>11710</v>
      </c>
      <c r="T65" s="75">
        <f t="shared" si="12"/>
        <v>1405.2</v>
      </c>
      <c r="U65" s="75">
        <f t="shared" si="13"/>
        <v>13115.2</v>
      </c>
      <c r="V65" s="75">
        <f t="shared" si="14"/>
        <v>117.10000000000001</v>
      </c>
      <c r="W65" s="75">
        <f t="shared" si="15"/>
        <v>380.57499999999999</v>
      </c>
      <c r="X65" s="75">
        <f>VLOOKUP(B65,'October'' 22 Attand'!B65:BB136,53,0)</f>
        <v>13613</v>
      </c>
      <c r="Y65" s="76">
        <f t="shared" si="28"/>
        <v>10539</v>
      </c>
      <c r="Z65" s="76">
        <f t="shared" si="38"/>
        <v>0</v>
      </c>
      <c r="AA65" s="76">
        <f t="shared" si="39"/>
        <v>0</v>
      </c>
      <c r="AB65" s="76">
        <f t="shared" si="40"/>
        <v>0</v>
      </c>
      <c r="AC65" s="76">
        <f t="shared" si="41"/>
        <v>0</v>
      </c>
      <c r="AD65" s="76">
        <v>0</v>
      </c>
      <c r="AE65" s="76">
        <f t="shared" si="16"/>
        <v>3828.2692307692305</v>
      </c>
      <c r="AF65" s="77">
        <f t="shared" si="17"/>
        <v>0</v>
      </c>
      <c r="AG65" s="76">
        <f>VLOOKUP(B65,'October'' 22 Attand'!B65:AZ136,51,0)</f>
        <v>0</v>
      </c>
      <c r="AH65" s="76">
        <f t="shared" si="29"/>
        <v>0</v>
      </c>
      <c r="AI65" s="76">
        <f t="shared" si="18"/>
        <v>14367.26923076923</v>
      </c>
      <c r="AJ65" s="76"/>
      <c r="AK65" s="78">
        <f t="shared" si="19"/>
        <v>1264.68</v>
      </c>
      <c r="AL65" s="78"/>
      <c r="AM65" s="78">
        <f t="shared" si="20"/>
        <v>107.75451923076922</v>
      </c>
      <c r="AN65" s="79">
        <f t="shared" si="30"/>
        <v>0</v>
      </c>
      <c r="AO65" s="80">
        <v>0</v>
      </c>
      <c r="AP65" s="78">
        <f t="shared" si="31"/>
        <v>1372.4345192307692</v>
      </c>
      <c r="AQ65" s="81">
        <f t="shared" si="32"/>
        <v>12994.83471153846</v>
      </c>
      <c r="AR65" s="81">
        <f t="shared" si="33"/>
        <v>1370.07</v>
      </c>
      <c r="AS65" s="81">
        <v>0</v>
      </c>
      <c r="AT65" s="81">
        <f t="shared" si="34"/>
        <v>466.93625000000003</v>
      </c>
      <c r="AU65" s="81"/>
      <c r="AV65" s="82">
        <f t="shared" si="35"/>
        <v>16204.275480769231</v>
      </c>
      <c r="AW65" s="83">
        <v>0</v>
      </c>
      <c r="AX65" s="81">
        <f t="shared" si="36"/>
        <v>3828.2692307692305</v>
      </c>
      <c r="AY65" s="134">
        <v>900</v>
      </c>
      <c r="AZ65" s="81">
        <f t="shared" si="23"/>
        <v>17104.275480769233</v>
      </c>
      <c r="BA65" s="84">
        <v>0</v>
      </c>
      <c r="BB65" s="81" t="str">
        <f>VLOOKUP(B65,'October'' 22 Attand'!B65:BG144,58,0)</f>
        <v>Active</v>
      </c>
      <c r="BC65" s="134"/>
    </row>
    <row r="66" spans="1:55" s="41" customFormat="1" ht="41.25" customHeight="1">
      <c r="A66" s="134">
        <v>62</v>
      </c>
      <c r="B66" s="67" t="str">
        <f>+'October'' 22 Attand'!B66</f>
        <v>CHS1729</v>
      </c>
      <c r="C66" s="136" t="str">
        <f>+'October'' 22 Attand'!C66</f>
        <v>B Somasekhar Reddy</v>
      </c>
      <c r="D66" s="68"/>
      <c r="E66" s="69" t="s">
        <v>76</v>
      </c>
      <c r="F66" s="134" t="s">
        <v>107</v>
      </c>
      <c r="G66" s="71">
        <f>VLOOKUP(B66,'October'' 22 Attand'!B66:D145,3,0)</f>
        <v>44701</v>
      </c>
      <c r="H66" s="72">
        <f>VLOOKUP(B66,'October'' 22 Attand'!B66:AW137,48,0)</f>
        <v>30</v>
      </c>
      <c r="I66" s="40">
        <f>VLOOKUP(B66,'October'' 22 Attand'!B66:AX137,49,0)</f>
        <v>30</v>
      </c>
      <c r="J66" s="42"/>
      <c r="K66" s="73">
        <f>VLOOKUP(B66,'October'' 22 Attand'!B66:BA137,52,0)</f>
        <v>0</v>
      </c>
      <c r="L66" s="73">
        <f>VLOOKUP(B66,'October'' 22 Attand'!B66:AY137,50,)</f>
        <v>85.5</v>
      </c>
      <c r="M66" s="74">
        <f>VLOOKUP(B66,'October'' 22 Attand'!B66:BC137,54,0)</f>
        <v>11710</v>
      </c>
      <c r="N66" s="74">
        <v>0</v>
      </c>
      <c r="O66" s="74">
        <v>0</v>
      </c>
      <c r="P66" s="74">
        <v>0</v>
      </c>
      <c r="Q66" s="74">
        <f>VLOOKUP(B66,'October'' 22 Attand'!B66:BD137,55,0)</f>
        <v>0</v>
      </c>
      <c r="R66" s="74">
        <f>VLOOKUP(B66,'October'' 22 Attand'!B66:BE137,56,0)</f>
        <v>0</v>
      </c>
      <c r="S66" s="74">
        <f t="shared" si="11"/>
        <v>11710</v>
      </c>
      <c r="T66" s="75">
        <f t="shared" si="12"/>
        <v>1405.2</v>
      </c>
      <c r="U66" s="75">
        <f t="shared" si="13"/>
        <v>13115.2</v>
      </c>
      <c r="V66" s="75">
        <f t="shared" si="14"/>
        <v>117.10000000000001</v>
      </c>
      <c r="W66" s="75">
        <f t="shared" si="15"/>
        <v>380.57499999999999</v>
      </c>
      <c r="X66" s="75">
        <f>VLOOKUP(B66,'October'' 22 Attand'!B66:BB137,53,0)</f>
        <v>13613</v>
      </c>
      <c r="Y66" s="76">
        <f t="shared" si="28"/>
        <v>11710</v>
      </c>
      <c r="Z66" s="76">
        <f t="shared" si="38"/>
        <v>0</v>
      </c>
      <c r="AA66" s="76">
        <f t="shared" si="39"/>
        <v>0</v>
      </c>
      <c r="AB66" s="76">
        <f t="shared" si="40"/>
        <v>0</v>
      </c>
      <c r="AC66" s="76">
        <f t="shared" si="41"/>
        <v>0</v>
      </c>
      <c r="AD66" s="76">
        <v>0</v>
      </c>
      <c r="AE66" s="76">
        <f t="shared" si="16"/>
        <v>9626.9711538461524</v>
      </c>
      <c r="AF66" s="77">
        <f t="shared" si="17"/>
        <v>0</v>
      </c>
      <c r="AG66" s="76">
        <f>VLOOKUP(B66,'October'' 22 Attand'!B66:AZ137,51,0)</f>
        <v>2100</v>
      </c>
      <c r="AH66" s="76">
        <f t="shared" si="29"/>
        <v>0</v>
      </c>
      <c r="AI66" s="76">
        <f t="shared" si="18"/>
        <v>23436.971153846152</v>
      </c>
      <c r="AJ66" s="76"/>
      <c r="AK66" s="78">
        <f t="shared" si="19"/>
        <v>1405.2</v>
      </c>
      <c r="AL66" s="78"/>
      <c r="AM66" s="78">
        <f t="shared" si="20"/>
        <v>175.77728365384613</v>
      </c>
      <c r="AN66" s="79">
        <f t="shared" si="30"/>
        <v>200</v>
      </c>
      <c r="AO66" s="80">
        <v>0</v>
      </c>
      <c r="AP66" s="78">
        <f t="shared" si="31"/>
        <v>1780.9772836538461</v>
      </c>
      <c r="AQ66" s="81">
        <f t="shared" si="32"/>
        <v>21655.993870192306</v>
      </c>
      <c r="AR66" s="81">
        <f t="shared" si="33"/>
        <v>1522.3</v>
      </c>
      <c r="AS66" s="81">
        <v>0</v>
      </c>
      <c r="AT66" s="81">
        <f t="shared" si="34"/>
        <v>761.70156250000002</v>
      </c>
      <c r="AU66" s="81">
        <v>0</v>
      </c>
      <c r="AV66" s="82">
        <f t="shared" si="35"/>
        <v>25720.972716346154</v>
      </c>
      <c r="AW66" s="83">
        <v>0</v>
      </c>
      <c r="AX66" s="81">
        <f t="shared" si="36"/>
        <v>9626.9711538461524</v>
      </c>
      <c r="AY66" s="134">
        <v>900</v>
      </c>
      <c r="AZ66" s="81">
        <f>AV66+AY66</f>
        <v>26620.972716346154</v>
      </c>
      <c r="BA66" s="84">
        <f>VLOOKUP(B66,'October'' 22 Attand'!B66:BH145,59,0)</f>
        <v>0</v>
      </c>
      <c r="BB66" s="81" t="str">
        <f>VLOOKUP(B66,'October'' 22 Attand'!B66:BG145,58,0)</f>
        <v>Active</v>
      </c>
      <c r="BC66" s="134"/>
    </row>
    <row r="67" spans="1:55" s="41" customFormat="1" ht="41.25" customHeight="1">
      <c r="A67" s="134">
        <v>63</v>
      </c>
      <c r="B67" s="67" t="str">
        <f>+'October'' 22 Attand'!B67</f>
        <v>CHS1733</v>
      </c>
      <c r="C67" s="136" t="str">
        <f>+'October'' 22 Attand'!C67</f>
        <v>Rajiv Kumar</v>
      </c>
      <c r="D67" s="134"/>
      <c r="E67" s="69" t="s">
        <v>76</v>
      </c>
      <c r="F67" s="134" t="s">
        <v>107</v>
      </c>
      <c r="G67" s="71">
        <f>VLOOKUP(B67,'October'' 22 Attand'!B67:D146,3,0)</f>
        <v>44723</v>
      </c>
      <c r="H67" s="72">
        <f>VLOOKUP(B67,'October'' 22 Attand'!B67:AW138,48,0)</f>
        <v>30</v>
      </c>
      <c r="I67" s="40">
        <f>VLOOKUP(B67,'October'' 22 Attand'!B67:AX138,49,0)</f>
        <v>30</v>
      </c>
      <c r="J67" s="42"/>
      <c r="K67" s="73">
        <f>VLOOKUP(B67,'October'' 22 Attand'!B67:BA138,52,0)</f>
        <v>0</v>
      </c>
      <c r="L67" s="73">
        <f>VLOOKUP(B67,'October'' 22 Attand'!B67:AY138,50,)</f>
        <v>51</v>
      </c>
      <c r="M67" s="74">
        <f>VLOOKUP(B67,'October'' 22 Attand'!B67:BC138,54,0)</f>
        <v>11710</v>
      </c>
      <c r="N67" s="74">
        <v>0</v>
      </c>
      <c r="O67" s="74">
        <v>0</v>
      </c>
      <c r="P67" s="74">
        <v>0</v>
      </c>
      <c r="Q67" s="74">
        <f>VLOOKUP(B67,'October'' 22 Attand'!B67:BD138,55,0)</f>
        <v>0</v>
      </c>
      <c r="R67" s="74">
        <f>VLOOKUP(B67,'October'' 22 Attand'!B67:BE138,56,0)</f>
        <v>0</v>
      </c>
      <c r="S67" s="74">
        <f t="shared" si="11"/>
        <v>11710</v>
      </c>
      <c r="T67" s="75">
        <f t="shared" si="12"/>
        <v>1405.2</v>
      </c>
      <c r="U67" s="75">
        <f t="shared" si="13"/>
        <v>13115.2</v>
      </c>
      <c r="V67" s="75">
        <f t="shared" si="14"/>
        <v>117.10000000000001</v>
      </c>
      <c r="W67" s="75">
        <f t="shared" si="15"/>
        <v>380.57499999999999</v>
      </c>
      <c r="X67" s="75">
        <f>VLOOKUP(B67,'October'' 22 Attand'!B67:BB138,53,0)</f>
        <v>13613</v>
      </c>
      <c r="Y67" s="76">
        <f t="shared" si="28"/>
        <v>11710</v>
      </c>
      <c r="Z67" s="76">
        <f t="shared" si="38"/>
        <v>0</v>
      </c>
      <c r="AA67" s="76">
        <f t="shared" si="39"/>
        <v>0</v>
      </c>
      <c r="AB67" s="76">
        <f t="shared" si="40"/>
        <v>0</v>
      </c>
      <c r="AC67" s="76">
        <f t="shared" si="41"/>
        <v>0</v>
      </c>
      <c r="AD67" s="76">
        <v>0</v>
      </c>
      <c r="AE67" s="76">
        <f t="shared" si="16"/>
        <v>5742.4038461538457</v>
      </c>
      <c r="AF67" s="77">
        <f t="shared" si="17"/>
        <v>0</v>
      </c>
      <c r="AG67" s="76">
        <f>VLOOKUP(B67,'October'' 22 Attand'!B67:AZ138,51,0)</f>
        <v>0</v>
      </c>
      <c r="AH67" s="76">
        <f t="shared" si="29"/>
        <v>0</v>
      </c>
      <c r="AI67" s="76">
        <f t="shared" si="18"/>
        <v>17452.403846153844</v>
      </c>
      <c r="AJ67" s="76"/>
      <c r="AK67" s="78">
        <f t="shared" si="19"/>
        <v>1405.2</v>
      </c>
      <c r="AL67" s="78"/>
      <c r="AM67" s="78">
        <f t="shared" si="20"/>
        <v>130.89302884615381</v>
      </c>
      <c r="AN67" s="79">
        <f t="shared" si="30"/>
        <v>200</v>
      </c>
      <c r="AO67" s="80">
        <v>0</v>
      </c>
      <c r="AP67" s="78">
        <f t="shared" si="31"/>
        <v>1736.0930288461539</v>
      </c>
      <c r="AQ67" s="81">
        <f t="shared" si="32"/>
        <v>15716.310817307691</v>
      </c>
      <c r="AR67" s="81">
        <f t="shared" si="33"/>
        <v>1522.3</v>
      </c>
      <c r="AS67" s="81">
        <v>0</v>
      </c>
      <c r="AT67" s="81">
        <f t="shared" si="34"/>
        <v>567.203125</v>
      </c>
      <c r="AU67" s="81">
        <v>0</v>
      </c>
      <c r="AV67" s="82">
        <f t="shared" si="35"/>
        <v>19541.906971153843</v>
      </c>
      <c r="AW67" s="83">
        <v>0</v>
      </c>
      <c r="AX67" s="81">
        <f t="shared" si="36"/>
        <v>5742.4038461538457</v>
      </c>
      <c r="AY67" s="134">
        <v>900</v>
      </c>
      <c r="AZ67" s="81">
        <f t="shared" ref="AZ67:AZ76" si="42">AV67+AY67</f>
        <v>20441.906971153843</v>
      </c>
      <c r="BA67" s="84">
        <f>VLOOKUP(B67,'October'' 22 Attand'!B67:BH146,59,0)</f>
        <v>0</v>
      </c>
      <c r="BB67" s="81" t="str">
        <f>VLOOKUP(B67,'October'' 22 Attand'!B67:BG146,58,0)</f>
        <v>Active</v>
      </c>
      <c r="BC67" s="134"/>
    </row>
    <row r="68" spans="1:55" s="41" customFormat="1" ht="41.25" customHeight="1">
      <c r="A68" s="134">
        <v>64</v>
      </c>
      <c r="B68" s="67" t="str">
        <f>+'October'' 22 Attand'!B68</f>
        <v>CHS1734</v>
      </c>
      <c r="C68" s="136" t="str">
        <f>+'October'' 22 Attand'!C68</f>
        <v>Sitam Gurung</v>
      </c>
      <c r="D68" s="134"/>
      <c r="E68" s="69" t="s">
        <v>76</v>
      </c>
      <c r="F68" s="134" t="s">
        <v>107</v>
      </c>
      <c r="G68" s="71">
        <f>VLOOKUP(B68,'October'' 22 Attand'!B68:D147,3,0)</f>
        <v>44723</v>
      </c>
      <c r="H68" s="72">
        <f>VLOOKUP(B68,'October'' 22 Attand'!B68:AW139,48,0)</f>
        <v>30</v>
      </c>
      <c r="I68" s="40">
        <f>VLOOKUP(B68,'October'' 22 Attand'!B68:AX139,49,0)</f>
        <v>30</v>
      </c>
      <c r="J68" s="42"/>
      <c r="K68" s="73">
        <f>VLOOKUP(B68,'October'' 22 Attand'!B68:BA139,52,0)</f>
        <v>0</v>
      </c>
      <c r="L68" s="73">
        <f>VLOOKUP(B68,'October'' 22 Attand'!B68:AY139,50,)</f>
        <v>10.5</v>
      </c>
      <c r="M68" s="74">
        <f>VLOOKUP(B68,'October'' 22 Attand'!B68:BC139,54,0)</f>
        <v>11710</v>
      </c>
      <c r="N68" s="74">
        <v>0</v>
      </c>
      <c r="O68" s="74">
        <v>0</v>
      </c>
      <c r="P68" s="74">
        <v>0</v>
      </c>
      <c r="Q68" s="74">
        <f>VLOOKUP(B68,'October'' 22 Attand'!B68:BD139,55,0)</f>
        <v>0</v>
      </c>
      <c r="R68" s="74">
        <f>VLOOKUP(B68,'October'' 22 Attand'!B68:BE139,56,0)</f>
        <v>0</v>
      </c>
      <c r="S68" s="74">
        <f t="shared" ref="S68:S75" si="43">SUM(M68:R68)</f>
        <v>11710</v>
      </c>
      <c r="T68" s="75">
        <f t="shared" ref="T68:T76" si="44">+M68*12%</f>
        <v>1405.2</v>
      </c>
      <c r="U68" s="75">
        <f t="shared" ref="U68:U76" si="45">S68+T68</f>
        <v>13115.2</v>
      </c>
      <c r="V68" s="75">
        <f t="shared" si="14"/>
        <v>117.10000000000001</v>
      </c>
      <c r="W68" s="75">
        <f t="shared" si="15"/>
        <v>380.57499999999999</v>
      </c>
      <c r="X68" s="75">
        <f>VLOOKUP(B68,'October'' 22 Attand'!B68:BB139,53,0)</f>
        <v>13613</v>
      </c>
      <c r="Y68" s="76">
        <f t="shared" si="28"/>
        <v>11710</v>
      </c>
      <c r="Z68" s="76">
        <f t="shared" si="38"/>
        <v>0</v>
      </c>
      <c r="AA68" s="76">
        <f t="shared" si="39"/>
        <v>0</v>
      </c>
      <c r="AB68" s="76">
        <f t="shared" si="40"/>
        <v>0</v>
      </c>
      <c r="AC68" s="76">
        <f t="shared" si="41"/>
        <v>0</v>
      </c>
      <c r="AD68" s="76">
        <v>0</v>
      </c>
      <c r="AE68" s="76">
        <f t="shared" si="16"/>
        <v>1182.2596153846152</v>
      </c>
      <c r="AF68" s="77">
        <f t="shared" si="17"/>
        <v>0</v>
      </c>
      <c r="AG68" s="76">
        <f>VLOOKUP(B68,'October'' 22 Attand'!B68:AZ139,51,0)</f>
        <v>0</v>
      </c>
      <c r="AH68" s="76">
        <f t="shared" si="29"/>
        <v>0</v>
      </c>
      <c r="AI68" s="76">
        <f t="shared" si="18"/>
        <v>12892.259615384615</v>
      </c>
      <c r="AJ68" s="76"/>
      <c r="AK68" s="78">
        <f t="shared" ref="AK68:AK76" si="46">Y68*12%</f>
        <v>1405.2</v>
      </c>
      <c r="AL68" s="78"/>
      <c r="AM68" s="78">
        <f t="shared" ref="AM68:AM76" si="47">AI68*0.75%</f>
        <v>96.691947115384608</v>
      </c>
      <c r="AN68" s="79">
        <f t="shared" si="30"/>
        <v>0</v>
      </c>
      <c r="AO68" s="80">
        <v>0</v>
      </c>
      <c r="AP68" s="78">
        <f t="shared" si="31"/>
        <v>1501.8919471153847</v>
      </c>
      <c r="AQ68" s="81">
        <f t="shared" si="32"/>
        <v>11390.367668269231</v>
      </c>
      <c r="AR68" s="81">
        <f t="shared" si="33"/>
        <v>1522.3</v>
      </c>
      <c r="AS68" s="81">
        <v>0</v>
      </c>
      <c r="AT68" s="81">
        <f t="shared" si="34"/>
        <v>418.99843750000002</v>
      </c>
      <c r="AU68" s="81">
        <v>0</v>
      </c>
      <c r="AV68" s="82">
        <f t="shared" si="35"/>
        <v>14833.558052884615</v>
      </c>
      <c r="AW68" s="83">
        <v>0</v>
      </c>
      <c r="AX68" s="81">
        <f t="shared" si="36"/>
        <v>1182.2596153846152</v>
      </c>
      <c r="AY68" s="134">
        <v>900</v>
      </c>
      <c r="AZ68" s="81">
        <f t="shared" si="42"/>
        <v>15733.558052884615</v>
      </c>
      <c r="BA68" s="84">
        <f>VLOOKUP(B68,'October'' 22 Attand'!B68:BH147,59,0)</f>
        <v>0</v>
      </c>
      <c r="BB68" s="81" t="str">
        <f>VLOOKUP(B68,'October'' 22 Attand'!B68:BG147,58,0)</f>
        <v>Active</v>
      </c>
      <c r="BC68" s="134"/>
    </row>
    <row r="69" spans="1:55" s="41" customFormat="1" ht="41.25" customHeight="1">
      <c r="A69" s="134">
        <v>65</v>
      </c>
      <c r="B69" s="67" t="str">
        <f>+'October'' 22 Attand'!B69</f>
        <v>CHS1737</v>
      </c>
      <c r="C69" s="136" t="str">
        <f>+'October'' 22 Attand'!C69</f>
        <v>Hanamatha</v>
      </c>
      <c r="D69" s="134"/>
      <c r="E69" s="69" t="s">
        <v>76</v>
      </c>
      <c r="F69" s="134" t="s">
        <v>107</v>
      </c>
      <c r="G69" s="71">
        <f>VLOOKUP(B69,'October'' 22 Attand'!B69:D148,3,0)</f>
        <v>44706</v>
      </c>
      <c r="H69" s="72">
        <f>VLOOKUP(B69,'October'' 22 Attand'!B69:AW140,48,0)</f>
        <v>30</v>
      </c>
      <c r="I69" s="40">
        <f>VLOOKUP(B69,'October'' 22 Attand'!B69:AX140,49,0)</f>
        <v>30</v>
      </c>
      <c r="J69" s="42"/>
      <c r="K69" s="73">
        <f>VLOOKUP(B69,'October'' 22 Attand'!B69:BA140,52,0)</f>
        <v>0</v>
      </c>
      <c r="L69" s="73">
        <f>VLOOKUP(B69,'October'' 22 Attand'!B69:AY140,50,)</f>
        <v>31</v>
      </c>
      <c r="M69" s="74">
        <f>VLOOKUP(B69,'October'' 22 Attand'!B69:BC140,54,0)</f>
        <v>11710</v>
      </c>
      <c r="N69" s="74">
        <v>0</v>
      </c>
      <c r="O69" s="74">
        <v>0</v>
      </c>
      <c r="P69" s="74">
        <v>0</v>
      </c>
      <c r="Q69" s="74">
        <f>VLOOKUP(B69,'October'' 22 Attand'!B69:BD140,55,0)</f>
        <v>0</v>
      </c>
      <c r="R69" s="74">
        <f>VLOOKUP(B69,'October'' 22 Attand'!B69:BE140,56,0)</f>
        <v>0</v>
      </c>
      <c r="S69" s="74">
        <f t="shared" si="43"/>
        <v>11710</v>
      </c>
      <c r="T69" s="75">
        <f t="shared" si="44"/>
        <v>1405.2</v>
      </c>
      <c r="U69" s="75">
        <f t="shared" si="45"/>
        <v>13115.2</v>
      </c>
      <c r="V69" s="75">
        <f t="shared" si="14"/>
        <v>117.10000000000001</v>
      </c>
      <c r="W69" s="75">
        <f t="shared" si="15"/>
        <v>380.57499999999999</v>
      </c>
      <c r="X69" s="75">
        <f>VLOOKUP(B69,'October'' 22 Attand'!B69:BB140,53,0)</f>
        <v>13613</v>
      </c>
      <c r="Y69" s="76">
        <f t="shared" si="28"/>
        <v>11710</v>
      </c>
      <c r="Z69" s="76">
        <f t="shared" si="38"/>
        <v>0</v>
      </c>
      <c r="AA69" s="76">
        <f t="shared" si="39"/>
        <v>0</v>
      </c>
      <c r="AB69" s="76">
        <f t="shared" si="40"/>
        <v>0</v>
      </c>
      <c r="AC69" s="76">
        <f t="shared" si="41"/>
        <v>0</v>
      </c>
      <c r="AD69" s="76">
        <v>0</v>
      </c>
      <c r="AE69" s="76">
        <f t="shared" si="16"/>
        <v>3490.4807692307691</v>
      </c>
      <c r="AF69" s="77">
        <f t="shared" si="17"/>
        <v>0</v>
      </c>
      <c r="AG69" s="76">
        <f>VLOOKUP(B69,'October'' 22 Attand'!B69:AZ140,51,0)</f>
        <v>100</v>
      </c>
      <c r="AH69" s="76">
        <f t="shared" ref="AH69:AH76" si="48">J69</f>
        <v>0</v>
      </c>
      <c r="AI69" s="76">
        <f t="shared" si="18"/>
        <v>15300.48076923077</v>
      </c>
      <c r="AJ69" s="76"/>
      <c r="AK69" s="78">
        <f t="shared" si="46"/>
        <v>1405.2</v>
      </c>
      <c r="AL69" s="78"/>
      <c r="AM69" s="78">
        <f t="shared" si="47"/>
        <v>114.75360576923077</v>
      </c>
      <c r="AN69" s="79">
        <f t="shared" ref="AN69:AN76" si="49">IF(AI69&gt;15000,200,0)</f>
        <v>200</v>
      </c>
      <c r="AO69" s="80">
        <v>0</v>
      </c>
      <c r="AP69" s="78">
        <f t="shared" ref="AP69:AP76" si="50">SUM(AK69:AO69)</f>
        <v>1719.9536057692308</v>
      </c>
      <c r="AQ69" s="81">
        <f t="shared" ref="AQ69:AQ76" si="51">(AI69+AJ69)-AP69</f>
        <v>13580.527163461538</v>
      </c>
      <c r="AR69" s="81">
        <f t="shared" ref="AR69:AR76" si="52">Y69*13%</f>
        <v>1522.3</v>
      </c>
      <c r="AS69" s="81">
        <v>0</v>
      </c>
      <c r="AT69" s="81">
        <f t="shared" ref="AT69:AT76" si="53">AI69*3.25%</f>
        <v>497.265625</v>
      </c>
      <c r="AU69" s="81">
        <v>0</v>
      </c>
      <c r="AV69" s="82">
        <f t="shared" ref="AV69:AV76" si="54">(AR69+AT69+AI69+AS69+AU69)</f>
        <v>17320.046394230769</v>
      </c>
      <c r="AW69" s="83">
        <v>0</v>
      </c>
      <c r="AX69" s="81">
        <f t="shared" ref="AX69:AX76" si="55">AE69</f>
        <v>3490.4807692307691</v>
      </c>
      <c r="AY69" s="134">
        <v>900</v>
      </c>
      <c r="AZ69" s="81">
        <f t="shared" si="42"/>
        <v>18220.046394230769</v>
      </c>
      <c r="BA69" s="84">
        <f>VLOOKUP(B69,'October'' 22 Attand'!B69:BH148,59,0)</f>
        <v>0</v>
      </c>
      <c r="BB69" s="81" t="str">
        <f>VLOOKUP(B69,'October'' 22 Attand'!B69:BG148,58,0)</f>
        <v>Active</v>
      </c>
      <c r="BC69" s="134"/>
    </row>
    <row r="70" spans="1:55" s="41" customFormat="1" ht="41.25" customHeight="1">
      <c r="A70" s="134">
        <v>66</v>
      </c>
      <c r="B70" s="67" t="str">
        <f>+'October'' 22 Attand'!B70</f>
        <v>CHS1738</v>
      </c>
      <c r="C70" s="136" t="str">
        <f>+'October'' 22 Attand'!C70</f>
        <v>Shantha Thanthi</v>
      </c>
      <c r="D70" s="134"/>
      <c r="E70" s="69" t="s">
        <v>76</v>
      </c>
      <c r="F70" s="134" t="s">
        <v>107</v>
      </c>
      <c r="G70" s="71">
        <f>VLOOKUP(B70,'October'' 22 Attand'!B70:D149,3,0)</f>
        <v>44706</v>
      </c>
      <c r="H70" s="72">
        <f>VLOOKUP(B70,'October'' 22 Attand'!B70:AW141,48,0)</f>
        <v>0</v>
      </c>
      <c r="I70" s="40">
        <f>VLOOKUP(B70,'October'' 22 Attand'!B70:AX141,49,0)</f>
        <v>0</v>
      </c>
      <c r="J70" s="42"/>
      <c r="K70" s="73">
        <f>VLOOKUP(B70,'October'' 22 Attand'!B70:BA141,52,0)</f>
        <v>0</v>
      </c>
      <c r="L70" s="73">
        <f>VLOOKUP(B70,'October'' 22 Attand'!B70:AY141,50,)</f>
        <v>0</v>
      </c>
      <c r="M70" s="74">
        <f>VLOOKUP(B70,'October'' 22 Attand'!B70:BC141,54,0)</f>
        <v>11710</v>
      </c>
      <c r="N70" s="74">
        <v>0</v>
      </c>
      <c r="O70" s="74">
        <v>0</v>
      </c>
      <c r="P70" s="74">
        <v>0</v>
      </c>
      <c r="Q70" s="74">
        <f>VLOOKUP(B70,'October'' 22 Attand'!B70:BD141,55,0)</f>
        <v>0</v>
      </c>
      <c r="R70" s="74">
        <f>VLOOKUP(B70,'October'' 22 Attand'!B70:BE141,56,0)</f>
        <v>0</v>
      </c>
      <c r="S70" s="74">
        <f t="shared" si="43"/>
        <v>11710</v>
      </c>
      <c r="T70" s="75">
        <f t="shared" si="44"/>
        <v>1405.2</v>
      </c>
      <c r="U70" s="75">
        <f t="shared" si="45"/>
        <v>13115.2</v>
      </c>
      <c r="V70" s="75">
        <f t="shared" ref="V70:V76" si="56">M70*1%</f>
        <v>117.10000000000001</v>
      </c>
      <c r="W70" s="75">
        <f t="shared" ref="W70:W76" si="57">S70*3.25%</f>
        <v>380.57499999999999</v>
      </c>
      <c r="X70" s="75">
        <f>VLOOKUP(B70,'October'' 22 Attand'!B70:BB141,53,0)</f>
        <v>13613</v>
      </c>
      <c r="Y70" s="76">
        <v>0</v>
      </c>
      <c r="Z70" s="76">
        <v>0</v>
      </c>
      <c r="AA70" s="76">
        <v>0</v>
      </c>
      <c r="AB70" s="76">
        <v>0</v>
      </c>
      <c r="AC70" s="76">
        <v>0</v>
      </c>
      <c r="AD70" s="76">
        <v>0</v>
      </c>
      <c r="AE70" s="76">
        <f t="shared" ref="AE70:AE76" si="58">(S70/26/8*2)*L70</f>
        <v>0</v>
      </c>
      <c r="AF70" s="77">
        <f t="shared" ref="AF70:AF76" si="59">+K70</f>
        <v>0</v>
      </c>
      <c r="AG70" s="76">
        <f>VLOOKUP(B70,'October'' 22 Attand'!B70:AZ141,51,0)</f>
        <v>0</v>
      </c>
      <c r="AH70" s="76">
        <f t="shared" si="48"/>
        <v>0</v>
      </c>
      <c r="AI70" s="76">
        <f t="shared" ref="AI70:AI76" si="60">SUM(Y70:AH70)</f>
        <v>0</v>
      </c>
      <c r="AJ70" s="76"/>
      <c r="AK70" s="78">
        <f t="shared" si="46"/>
        <v>0</v>
      </c>
      <c r="AL70" s="78"/>
      <c r="AM70" s="78">
        <f t="shared" si="47"/>
        <v>0</v>
      </c>
      <c r="AN70" s="79">
        <f t="shared" si="49"/>
        <v>0</v>
      </c>
      <c r="AO70" s="80">
        <v>0</v>
      </c>
      <c r="AP70" s="78">
        <f t="shared" si="50"/>
        <v>0</v>
      </c>
      <c r="AQ70" s="81">
        <f t="shared" si="51"/>
        <v>0</v>
      </c>
      <c r="AR70" s="81">
        <f t="shared" si="52"/>
        <v>0</v>
      </c>
      <c r="AS70" s="81">
        <v>0</v>
      </c>
      <c r="AT70" s="81">
        <f t="shared" si="53"/>
        <v>0</v>
      </c>
      <c r="AU70" s="81">
        <v>0</v>
      </c>
      <c r="AV70" s="82">
        <f t="shared" si="54"/>
        <v>0</v>
      </c>
      <c r="AW70" s="83">
        <v>0</v>
      </c>
      <c r="AX70" s="81">
        <f t="shared" si="55"/>
        <v>0</v>
      </c>
      <c r="AY70" s="134">
        <v>900</v>
      </c>
      <c r="AZ70" s="81">
        <f t="shared" si="42"/>
        <v>900</v>
      </c>
      <c r="BA70" s="84">
        <f>VLOOKUP(B70,'October'' 22 Attand'!B70:BH149,59,0)</f>
        <v>0</v>
      </c>
      <c r="BB70" s="81" t="str">
        <f>VLOOKUP(B70,'October'' 22 Attand'!B70:BG149,58,0)</f>
        <v>Active</v>
      </c>
      <c r="BC70" s="134"/>
    </row>
    <row r="71" spans="1:55" s="41" customFormat="1" ht="41.25" customHeight="1">
      <c r="A71" s="134">
        <v>67</v>
      </c>
      <c r="B71" s="67" t="str">
        <f>+'October'' 22 Attand'!B71</f>
        <v>CHS1739</v>
      </c>
      <c r="C71" s="136" t="str">
        <f>+'October'' 22 Attand'!C71</f>
        <v>MD Abid</v>
      </c>
      <c r="D71" s="134"/>
      <c r="E71" s="69" t="s">
        <v>76</v>
      </c>
      <c r="F71" s="134" t="s">
        <v>107</v>
      </c>
      <c r="G71" s="71">
        <f>VLOOKUP(B71,'October'' 22 Attand'!B71:D150,3,0)</f>
        <v>44798</v>
      </c>
      <c r="H71" s="72">
        <f>VLOOKUP(B71,'October'' 22 Attand'!B71:AW142,48,0)</f>
        <v>30</v>
      </c>
      <c r="I71" s="40">
        <f>VLOOKUP(B71,'October'' 22 Attand'!B71:AX142,49,0)</f>
        <v>30</v>
      </c>
      <c r="J71" s="42"/>
      <c r="K71" s="73">
        <f>VLOOKUP(B71,'October'' 22 Attand'!B71:BA142,52,0)</f>
        <v>0</v>
      </c>
      <c r="L71" s="73">
        <f>VLOOKUP(B71,'October'' 22 Attand'!B71:AY142,50,)</f>
        <v>55</v>
      </c>
      <c r="M71" s="74">
        <f>VLOOKUP(B71,'October'' 22 Attand'!B71:BC142,54,0)</f>
        <v>11710</v>
      </c>
      <c r="N71" s="74">
        <v>0</v>
      </c>
      <c r="O71" s="74">
        <v>0</v>
      </c>
      <c r="P71" s="74">
        <v>0</v>
      </c>
      <c r="Q71" s="74">
        <f>VLOOKUP(B71,'October'' 22 Attand'!B71:BD142,55,0)</f>
        <v>0</v>
      </c>
      <c r="R71" s="74">
        <f>VLOOKUP(B71,'October'' 22 Attand'!B71:BE142,56,0)</f>
        <v>0</v>
      </c>
      <c r="S71" s="74">
        <f t="shared" si="43"/>
        <v>11710</v>
      </c>
      <c r="T71" s="75">
        <f t="shared" si="44"/>
        <v>1405.2</v>
      </c>
      <c r="U71" s="75">
        <f t="shared" si="45"/>
        <v>13115.2</v>
      </c>
      <c r="V71" s="75">
        <f t="shared" si="56"/>
        <v>117.10000000000001</v>
      </c>
      <c r="W71" s="75">
        <f t="shared" si="57"/>
        <v>380.57499999999999</v>
      </c>
      <c r="X71" s="75">
        <f>VLOOKUP(B71,'October'' 22 Attand'!B71:BB142,53,0)</f>
        <v>13613</v>
      </c>
      <c r="Y71" s="76">
        <f t="shared" ref="Y71:Y76" si="61">M71/H71*I71</f>
        <v>11710</v>
      </c>
      <c r="Z71" s="76">
        <f>N71/H71*I71</f>
        <v>0</v>
      </c>
      <c r="AA71" s="76">
        <f t="shared" ref="AA71:AA76" si="62">Q71/H71*I71</f>
        <v>0</v>
      </c>
      <c r="AB71" s="76">
        <f>R71/H71*I71</f>
        <v>0</v>
      </c>
      <c r="AC71" s="76">
        <f>P71/H71*I71</f>
        <v>0</v>
      </c>
      <c r="AD71" s="76">
        <v>0</v>
      </c>
      <c r="AE71" s="76">
        <f t="shared" si="58"/>
        <v>6192.788461538461</v>
      </c>
      <c r="AF71" s="77">
        <f t="shared" si="59"/>
        <v>0</v>
      </c>
      <c r="AG71" s="76">
        <f>VLOOKUP(B71,'October'' 22 Attand'!B71:AZ142,51,0)</f>
        <v>0</v>
      </c>
      <c r="AH71" s="76">
        <f t="shared" si="48"/>
        <v>0</v>
      </c>
      <c r="AI71" s="76">
        <f t="shared" si="60"/>
        <v>17902.788461538461</v>
      </c>
      <c r="AJ71" s="76"/>
      <c r="AK71" s="78">
        <f t="shared" si="46"/>
        <v>1405.2</v>
      </c>
      <c r="AL71" s="78"/>
      <c r="AM71" s="78">
        <f t="shared" si="47"/>
        <v>134.27091346153844</v>
      </c>
      <c r="AN71" s="79">
        <f t="shared" si="49"/>
        <v>200</v>
      </c>
      <c r="AO71" s="80">
        <v>0</v>
      </c>
      <c r="AP71" s="78">
        <f t="shared" si="50"/>
        <v>1739.4709134615384</v>
      </c>
      <c r="AQ71" s="81">
        <f t="shared" si="51"/>
        <v>16163.317548076922</v>
      </c>
      <c r="AR71" s="81">
        <f t="shared" si="52"/>
        <v>1522.3</v>
      </c>
      <c r="AS71" s="81">
        <v>0</v>
      </c>
      <c r="AT71" s="81">
        <f t="shared" si="53"/>
        <v>581.84062500000005</v>
      </c>
      <c r="AU71" s="81">
        <v>0</v>
      </c>
      <c r="AV71" s="82">
        <f t="shared" si="54"/>
        <v>20006.929086538461</v>
      </c>
      <c r="AW71" s="83">
        <v>0</v>
      </c>
      <c r="AX71" s="81">
        <f t="shared" si="55"/>
        <v>6192.788461538461</v>
      </c>
      <c r="AY71" s="134">
        <v>900</v>
      </c>
      <c r="AZ71" s="81">
        <f t="shared" si="42"/>
        <v>20906.929086538461</v>
      </c>
      <c r="BA71" s="84">
        <f>VLOOKUP(B71,'October'' 22 Attand'!B71:BH150,59,0)</f>
        <v>0</v>
      </c>
      <c r="BB71" s="81" t="str">
        <f>VLOOKUP(B71,'October'' 22 Attand'!B71:BG150,58,0)</f>
        <v>Active</v>
      </c>
      <c r="BC71" s="134"/>
    </row>
    <row r="72" spans="1:55" s="41" customFormat="1" ht="41.25" customHeight="1">
      <c r="A72" s="134">
        <v>68</v>
      </c>
      <c r="B72" s="67" t="str">
        <f>+'October'' 22 Attand'!B72</f>
        <v>CHS1740</v>
      </c>
      <c r="C72" s="136" t="str">
        <f>+'October'' 22 Attand'!C72</f>
        <v>Sunil A</v>
      </c>
      <c r="D72" s="134"/>
      <c r="E72" s="69" t="s">
        <v>76</v>
      </c>
      <c r="F72" s="134" t="s">
        <v>107</v>
      </c>
      <c r="G72" s="71">
        <f>VLOOKUP(B72,'October'' 22 Attand'!B72:D151,3,0)</f>
        <v>44826</v>
      </c>
      <c r="H72" s="72">
        <f>VLOOKUP(B72,'October'' 22 Attand'!B72:AW143,48,0)</f>
        <v>30</v>
      </c>
      <c r="I72" s="40">
        <f>VLOOKUP(B72,'October'' 22 Attand'!B72:AX143,49,0)</f>
        <v>27</v>
      </c>
      <c r="J72" s="42"/>
      <c r="K72" s="73">
        <f>VLOOKUP(B72,'October'' 22 Attand'!B72:BA143,52,0)</f>
        <v>0</v>
      </c>
      <c r="L72" s="73">
        <f>VLOOKUP(B72,'October'' 22 Attand'!B72:AY143,50,)</f>
        <v>4</v>
      </c>
      <c r="M72" s="74">
        <f>VLOOKUP(B72,'October'' 22 Attand'!B72:BC143,54,0)</f>
        <v>11710</v>
      </c>
      <c r="N72" s="74">
        <v>0</v>
      </c>
      <c r="O72" s="74">
        <v>0</v>
      </c>
      <c r="P72" s="74">
        <v>0</v>
      </c>
      <c r="Q72" s="74">
        <f>VLOOKUP(B72,'October'' 22 Attand'!B72:BD143,55,0)</f>
        <v>0</v>
      </c>
      <c r="R72" s="74">
        <f>VLOOKUP(B72,'October'' 22 Attand'!B72:BE143,56,0)</f>
        <v>0</v>
      </c>
      <c r="S72" s="74">
        <f t="shared" si="43"/>
        <v>11710</v>
      </c>
      <c r="T72" s="75">
        <f t="shared" si="44"/>
        <v>1405.2</v>
      </c>
      <c r="U72" s="75">
        <f t="shared" si="45"/>
        <v>13115.2</v>
      </c>
      <c r="V72" s="75">
        <f t="shared" si="56"/>
        <v>117.10000000000001</v>
      </c>
      <c r="W72" s="75">
        <f t="shared" si="57"/>
        <v>380.57499999999999</v>
      </c>
      <c r="X72" s="75">
        <f>VLOOKUP(B72,'October'' 22 Attand'!B72:BB143,53,0)</f>
        <v>13613</v>
      </c>
      <c r="Y72" s="76">
        <f t="shared" si="61"/>
        <v>10539</v>
      </c>
      <c r="Z72" s="76">
        <f>N72/H72*I72</f>
        <v>0</v>
      </c>
      <c r="AA72" s="76">
        <f t="shared" si="62"/>
        <v>0</v>
      </c>
      <c r="AB72" s="76">
        <f>R72/H72*I72</f>
        <v>0</v>
      </c>
      <c r="AC72" s="76">
        <v>0</v>
      </c>
      <c r="AD72" s="76">
        <v>0</v>
      </c>
      <c r="AE72" s="76">
        <f t="shared" si="58"/>
        <v>450.38461538461536</v>
      </c>
      <c r="AF72" s="77">
        <f t="shared" si="59"/>
        <v>0</v>
      </c>
      <c r="AG72" s="76">
        <f>VLOOKUP(B72,'October'' 22 Attand'!B72:AZ143,51,0)</f>
        <v>0</v>
      </c>
      <c r="AH72" s="76">
        <f t="shared" si="48"/>
        <v>0</v>
      </c>
      <c r="AI72" s="76">
        <f t="shared" si="60"/>
        <v>10989.384615384615</v>
      </c>
      <c r="AJ72" s="76"/>
      <c r="AK72" s="78">
        <f t="shared" si="46"/>
        <v>1264.68</v>
      </c>
      <c r="AL72" s="78"/>
      <c r="AM72" s="78">
        <f t="shared" si="47"/>
        <v>82.420384615384606</v>
      </c>
      <c r="AN72" s="79">
        <f t="shared" si="49"/>
        <v>0</v>
      </c>
      <c r="AO72" s="80">
        <v>0</v>
      </c>
      <c r="AP72" s="78">
        <f t="shared" si="50"/>
        <v>1347.1003846153847</v>
      </c>
      <c r="AQ72" s="81">
        <f t="shared" si="51"/>
        <v>9642.2842307692299</v>
      </c>
      <c r="AR72" s="81">
        <f t="shared" si="52"/>
        <v>1370.07</v>
      </c>
      <c r="AS72" s="81">
        <v>0</v>
      </c>
      <c r="AT72" s="81">
        <f t="shared" si="53"/>
        <v>357.15500000000003</v>
      </c>
      <c r="AU72" s="81">
        <v>0</v>
      </c>
      <c r="AV72" s="82">
        <f t="shared" si="54"/>
        <v>12716.609615384616</v>
      </c>
      <c r="AW72" s="83">
        <v>0</v>
      </c>
      <c r="AX72" s="81">
        <f t="shared" si="55"/>
        <v>450.38461538461536</v>
      </c>
      <c r="AY72" s="134">
        <v>900</v>
      </c>
      <c r="AZ72" s="81">
        <f t="shared" si="42"/>
        <v>13616.609615384616</v>
      </c>
      <c r="BA72" s="84">
        <f>VLOOKUP(B72,'October'' 22 Attand'!B72:BH151,59,0)</f>
        <v>0</v>
      </c>
      <c r="BB72" s="81" t="str">
        <f>VLOOKUP(B72,'October'' 22 Attand'!B72:BG151,58,0)</f>
        <v>Active</v>
      </c>
      <c r="BC72" s="134"/>
    </row>
    <row r="73" spans="1:55" s="41" customFormat="1" ht="41.25" customHeight="1">
      <c r="A73" s="134">
        <v>69</v>
      </c>
      <c r="B73" s="67" t="str">
        <f>+'October'' 22 Attand'!B73</f>
        <v>CHS1741</v>
      </c>
      <c r="C73" s="136" t="str">
        <f>+'October'' 22 Attand'!C73</f>
        <v>Muthuraj N</v>
      </c>
      <c r="D73" s="134"/>
      <c r="E73" s="69" t="s">
        <v>76</v>
      </c>
      <c r="F73" s="134" t="s">
        <v>107</v>
      </c>
      <c r="G73" s="71">
        <f>VLOOKUP(B73,'October'' 22 Attand'!B73:D152,3,0)</f>
        <v>44826</v>
      </c>
      <c r="H73" s="72">
        <v>30</v>
      </c>
      <c r="I73" s="40">
        <f>VLOOKUP(B73,'October'' 22 Attand'!B73:AX144,49,0)</f>
        <v>9</v>
      </c>
      <c r="J73" s="42"/>
      <c r="K73" s="73">
        <f>VLOOKUP(B73,'October'' 22 Attand'!B73:BA144,52,0)</f>
        <v>0</v>
      </c>
      <c r="L73" s="73">
        <f>VLOOKUP(B73,'October'' 22 Attand'!B73:AY144,50,)</f>
        <v>0</v>
      </c>
      <c r="M73" s="74">
        <f>VLOOKUP(B73,'October'' 22 Attand'!B73:BC144,54,0)</f>
        <v>12650</v>
      </c>
      <c r="N73" s="74">
        <v>0</v>
      </c>
      <c r="O73" s="74">
        <v>0</v>
      </c>
      <c r="P73" s="74">
        <v>0</v>
      </c>
      <c r="Q73" s="74">
        <f>VLOOKUP(B73,'October'' 22 Attand'!B73:BD144,55,0)</f>
        <v>1000</v>
      </c>
      <c r="R73" s="74">
        <f>VLOOKUP(B73,'October'' 22 Attand'!B73:BE144,56,0)</f>
        <v>0</v>
      </c>
      <c r="S73" s="74">
        <f t="shared" si="43"/>
        <v>13650</v>
      </c>
      <c r="T73" s="75">
        <f t="shared" si="44"/>
        <v>1518</v>
      </c>
      <c r="U73" s="75">
        <f t="shared" si="45"/>
        <v>15168</v>
      </c>
      <c r="V73" s="75">
        <f t="shared" si="56"/>
        <v>126.5</v>
      </c>
      <c r="W73" s="75">
        <f t="shared" si="57"/>
        <v>443.625</v>
      </c>
      <c r="X73" s="75">
        <f>VLOOKUP(B73,'October'' 22 Attand'!B73:BB144,53,0)</f>
        <v>15738</v>
      </c>
      <c r="Y73" s="76">
        <f t="shared" si="61"/>
        <v>3795</v>
      </c>
      <c r="Z73" s="76">
        <f>N73/H73*I73</f>
        <v>0</v>
      </c>
      <c r="AA73" s="76">
        <f t="shared" si="62"/>
        <v>300</v>
      </c>
      <c r="AB73" s="76">
        <f>R73/H73*I73</f>
        <v>0</v>
      </c>
      <c r="AC73" s="76">
        <f>P73/H73*I73</f>
        <v>0</v>
      </c>
      <c r="AD73" s="76">
        <v>0</v>
      </c>
      <c r="AE73" s="76">
        <f t="shared" si="58"/>
        <v>0</v>
      </c>
      <c r="AF73" s="77">
        <f t="shared" si="59"/>
        <v>0</v>
      </c>
      <c r="AG73" s="76">
        <f>VLOOKUP(B73,'October'' 22 Attand'!B73:AZ144,51,0)</f>
        <v>0</v>
      </c>
      <c r="AH73" s="76">
        <f t="shared" si="48"/>
        <v>0</v>
      </c>
      <c r="AI73" s="76">
        <f t="shared" si="60"/>
        <v>4095</v>
      </c>
      <c r="AJ73" s="76"/>
      <c r="AK73" s="78">
        <f t="shared" si="46"/>
        <v>455.4</v>
      </c>
      <c r="AL73" s="78"/>
      <c r="AM73" s="78">
        <f t="shared" si="47"/>
        <v>30.712499999999999</v>
      </c>
      <c r="AN73" s="79">
        <f t="shared" si="49"/>
        <v>0</v>
      </c>
      <c r="AO73" s="80">
        <v>0</v>
      </c>
      <c r="AP73" s="78">
        <f t="shared" si="50"/>
        <v>486.11249999999995</v>
      </c>
      <c r="AQ73" s="81">
        <f t="shared" si="51"/>
        <v>3608.8874999999998</v>
      </c>
      <c r="AR73" s="81">
        <f t="shared" si="52"/>
        <v>493.35</v>
      </c>
      <c r="AS73" s="81">
        <v>0</v>
      </c>
      <c r="AT73" s="81">
        <f t="shared" si="53"/>
        <v>133.08750000000001</v>
      </c>
      <c r="AU73" s="81">
        <v>0</v>
      </c>
      <c r="AV73" s="82">
        <f t="shared" si="54"/>
        <v>4721.4375</v>
      </c>
      <c r="AW73" s="83">
        <v>0</v>
      </c>
      <c r="AX73" s="81">
        <f t="shared" si="55"/>
        <v>0</v>
      </c>
      <c r="AY73" s="134">
        <v>270</v>
      </c>
      <c r="AZ73" s="81">
        <f t="shared" si="42"/>
        <v>4991.4375</v>
      </c>
      <c r="BA73" s="84">
        <f>VLOOKUP(B73,'October'' 22 Attand'!B73:BH152,59,0)</f>
        <v>0</v>
      </c>
      <c r="BB73" s="81" t="str">
        <f>VLOOKUP(B73,'October'' 22 Attand'!B73:BG152,58,0)</f>
        <v>Absconding</v>
      </c>
      <c r="BC73" s="134"/>
    </row>
    <row r="74" spans="1:55" s="41" customFormat="1" ht="41.25" customHeight="1">
      <c r="A74" s="134">
        <v>70</v>
      </c>
      <c r="B74" s="67" t="str">
        <f>+'October'' 22 Attand'!B74</f>
        <v>CHS1742</v>
      </c>
      <c r="C74" s="136" t="str">
        <f>+'October'' 22 Attand'!C74</f>
        <v>Satendra Singh</v>
      </c>
      <c r="D74" s="134"/>
      <c r="E74" s="69" t="s">
        <v>76</v>
      </c>
      <c r="F74" s="134" t="s">
        <v>107</v>
      </c>
      <c r="G74" s="71">
        <f>VLOOKUP(B74,'October'' 22 Attand'!B74:D153,3,0)</f>
        <v>44853</v>
      </c>
      <c r="H74" s="72">
        <v>30</v>
      </c>
      <c r="I74" s="40">
        <f>VLOOKUP(B74,'October'' 22 Attand'!B74:AX145,49,0)</f>
        <v>6</v>
      </c>
      <c r="J74" s="42"/>
      <c r="K74" s="73">
        <f>VLOOKUP(B74,'October'' 22 Attand'!B74:BA145,52,0)</f>
        <v>0</v>
      </c>
      <c r="L74" s="73">
        <f>VLOOKUP(B74,'October'' 22 Attand'!B74:AY145,50,)</f>
        <v>0</v>
      </c>
      <c r="M74" s="74">
        <f>VLOOKUP(B74,'October'' 22 Attand'!B74:BC145,54,0)</f>
        <v>12650</v>
      </c>
      <c r="N74" s="74">
        <v>0</v>
      </c>
      <c r="O74" s="74">
        <v>0</v>
      </c>
      <c r="P74" s="74">
        <v>0</v>
      </c>
      <c r="Q74" s="74">
        <f>VLOOKUP(B74,'October'' 22 Attand'!B74:BD145,55,0)</f>
        <v>1000</v>
      </c>
      <c r="R74" s="74">
        <f>VLOOKUP(B74,'October'' 22 Attand'!B74:BE145,56,0)</f>
        <v>0</v>
      </c>
      <c r="S74" s="74">
        <f t="shared" si="43"/>
        <v>13650</v>
      </c>
      <c r="T74" s="75">
        <f t="shared" si="44"/>
        <v>1518</v>
      </c>
      <c r="U74" s="75">
        <f t="shared" si="45"/>
        <v>15168</v>
      </c>
      <c r="V74" s="75">
        <f t="shared" si="56"/>
        <v>126.5</v>
      </c>
      <c r="W74" s="75">
        <f t="shared" si="57"/>
        <v>443.625</v>
      </c>
      <c r="X74" s="75">
        <f>VLOOKUP(B74,'October'' 22 Attand'!B74:BB145,53,0)</f>
        <v>15738</v>
      </c>
      <c r="Y74" s="76">
        <f t="shared" si="61"/>
        <v>2530</v>
      </c>
      <c r="Z74" s="76">
        <f>N74/H74*I74</f>
        <v>0</v>
      </c>
      <c r="AA74" s="76">
        <f t="shared" si="62"/>
        <v>200</v>
      </c>
      <c r="AB74" s="76">
        <f>R74/H74*I74</f>
        <v>0</v>
      </c>
      <c r="AC74" s="76">
        <f>P74/H74*I74</f>
        <v>0</v>
      </c>
      <c r="AD74" s="76">
        <v>0</v>
      </c>
      <c r="AE74" s="76">
        <f t="shared" si="58"/>
        <v>0</v>
      </c>
      <c r="AF74" s="77">
        <f t="shared" si="59"/>
        <v>0</v>
      </c>
      <c r="AG74" s="76">
        <f>VLOOKUP(B74,'October'' 22 Attand'!B74:AZ145,51,0)</f>
        <v>0</v>
      </c>
      <c r="AH74" s="76">
        <f t="shared" si="48"/>
        <v>0</v>
      </c>
      <c r="AI74" s="76">
        <f t="shared" si="60"/>
        <v>2730</v>
      </c>
      <c r="AJ74" s="76"/>
      <c r="AK74" s="78">
        <f t="shared" si="46"/>
        <v>303.59999999999997</v>
      </c>
      <c r="AL74" s="78"/>
      <c r="AM74" s="78">
        <f t="shared" si="47"/>
        <v>20.474999999999998</v>
      </c>
      <c r="AN74" s="79">
        <f t="shared" si="49"/>
        <v>0</v>
      </c>
      <c r="AO74" s="80">
        <v>0</v>
      </c>
      <c r="AP74" s="78">
        <f t="shared" si="50"/>
        <v>324.07499999999999</v>
      </c>
      <c r="AQ74" s="81">
        <f t="shared" si="51"/>
        <v>2405.9250000000002</v>
      </c>
      <c r="AR74" s="81">
        <f t="shared" si="52"/>
        <v>328.90000000000003</v>
      </c>
      <c r="AS74" s="81">
        <v>0</v>
      </c>
      <c r="AT74" s="81">
        <f t="shared" si="53"/>
        <v>88.725000000000009</v>
      </c>
      <c r="AU74" s="81">
        <v>0</v>
      </c>
      <c r="AV74" s="82">
        <f t="shared" si="54"/>
        <v>3147.625</v>
      </c>
      <c r="AW74" s="83">
        <v>0</v>
      </c>
      <c r="AX74" s="81">
        <f t="shared" si="55"/>
        <v>0</v>
      </c>
      <c r="AY74" s="134">
        <v>900</v>
      </c>
      <c r="AZ74" s="81">
        <f t="shared" si="42"/>
        <v>4047.625</v>
      </c>
      <c r="BA74" s="84">
        <f>VLOOKUP(B74,'October'' 22 Attand'!B74:BH153,59,0)</f>
        <v>0</v>
      </c>
      <c r="BB74" s="81" t="str">
        <f>VLOOKUP(B74,'October'' 22 Attand'!B74:BG153,58,0)</f>
        <v>Active</v>
      </c>
      <c r="BC74" s="134"/>
    </row>
    <row r="75" spans="1:55" s="41" customFormat="1" ht="41.25" customHeight="1">
      <c r="A75" s="134">
        <v>71</v>
      </c>
      <c r="B75" s="67" t="str">
        <f>+'October'' 22 Attand'!B75</f>
        <v>CHS1743</v>
      </c>
      <c r="C75" s="136" t="str">
        <f>+'October'' 22 Attand'!C75</f>
        <v>Sangram Kumar Jena</v>
      </c>
      <c r="D75" s="134"/>
      <c r="E75" s="69" t="s">
        <v>76</v>
      </c>
      <c r="F75" s="134" t="s">
        <v>107</v>
      </c>
      <c r="G75" s="71">
        <f>VLOOKUP(B75,'October'' 22 Attand'!B75:D154,3,0)</f>
        <v>44853</v>
      </c>
      <c r="H75" s="72">
        <v>30</v>
      </c>
      <c r="I75" s="40">
        <f>VLOOKUP(B75,'October'' 22 Attand'!B75:AX146,49,0)</f>
        <v>6</v>
      </c>
      <c r="J75" s="42"/>
      <c r="K75" s="73">
        <f>VLOOKUP(B75,'October'' 22 Attand'!B75:BA146,52,0)</f>
        <v>0</v>
      </c>
      <c r="L75" s="73">
        <f>VLOOKUP(B75,'October'' 22 Attand'!B75:AY146,50,)</f>
        <v>0</v>
      </c>
      <c r="M75" s="74">
        <f>VLOOKUP(B75,'October'' 22 Attand'!B75:BC146,54,0)</f>
        <v>12650</v>
      </c>
      <c r="N75" s="74">
        <v>0</v>
      </c>
      <c r="O75" s="74">
        <v>0</v>
      </c>
      <c r="P75" s="74">
        <v>0</v>
      </c>
      <c r="Q75" s="74">
        <f>VLOOKUP(B75,'October'' 22 Attand'!B75:BD146,55,0)</f>
        <v>1000</v>
      </c>
      <c r="R75" s="74">
        <f>VLOOKUP(B75,'October'' 22 Attand'!B75:BE146,56,0)</f>
        <v>0</v>
      </c>
      <c r="S75" s="74">
        <f t="shared" si="43"/>
        <v>13650</v>
      </c>
      <c r="T75" s="75">
        <f t="shared" si="44"/>
        <v>1518</v>
      </c>
      <c r="U75" s="75">
        <f t="shared" si="45"/>
        <v>15168</v>
      </c>
      <c r="V75" s="75">
        <f t="shared" si="56"/>
        <v>126.5</v>
      </c>
      <c r="W75" s="75">
        <f t="shared" si="57"/>
        <v>443.625</v>
      </c>
      <c r="X75" s="75">
        <f>VLOOKUP(B75,'October'' 22 Attand'!B75:BB146,53,0)</f>
        <v>15738</v>
      </c>
      <c r="Y75" s="76">
        <f t="shared" si="61"/>
        <v>2530</v>
      </c>
      <c r="Z75" s="76">
        <v>0</v>
      </c>
      <c r="AA75" s="76">
        <f t="shared" si="62"/>
        <v>200</v>
      </c>
      <c r="AB75" s="76">
        <v>0</v>
      </c>
      <c r="AC75" s="76">
        <v>0</v>
      </c>
      <c r="AD75" s="76">
        <v>0</v>
      </c>
      <c r="AE75" s="76">
        <f t="shared" si="58"/>
        <v>0</v>
      </c>
      <c r="AF75" s="77">
        <f t="shared" si="59"/>
        <v>0</v>
      </c>
      <c r="AG75" s="76">
        <f>VLOOKUP(B75,'October'' 22 Attand'!B75:AZ146,51,0)</f>
        <v>0</v>
      </c>
      <c r="AH75" s="76">
        <f t="shared" si="48"/>
        <v>0</v>
      </c>
      <c r="AI75" s="76">
        <f t="shared" si="60"/>
        <v>2730</v>
      </c>
      <c r="AJ75" s="76"/>
      <c r="AK75" s="78">
        <f t="shared" si="46"/>
        <v>303.59999999999997</v>
      </c>
      <c r="AL75" s="78"/>
      <c r="AM75" s="78">
        <f t="shared" si="47"/>
        <v>20.474999999999998</v>
      </c>
      <c r="AN75" s="79">
        <f t="shared" si="49"/>
        <v>0</v>
      </c>
      <c r="AO75" s="80">
        <v>0</v>
      </c>
      <c r="AP75" s="78">
        <f t="shared" si="50"/>
        <v>324.07499999999999</v>
      </c>
      <c r="AQ75" s="81">
        <f t="shared" si="51"/>
        <v>2405.9250000000002</v>
      </c>
      <c r="AR75" s="81">
        <f t="shared" si="52"/>
        <v>328.90000000000003</v>
      </c>
      <c r="AS75" s="81">
        <v>0</v>
      </c>
      <c r="AT75" s="81">
        <f t="shared" si="53"/>
        <v>88.725000000000009</v>
      </c>
      <c r="AU75" s="81">
        <v>0</v>
      </c>
      <c r="AV75" s="82">
        <f t="shared" si="54"/>
        <v>3147.625</v>
      </c>
      <c r="AW75" s="83">
        <v>0</v>
      </c>
      <c r="AX75" s="81">
        <f t="shared" si="55"/>
        <v>0</v>
      </c>
      <c r="AY75" s="134">
        <v>900</v>
      </c>
      <c r="AZ75" s="81">
        <f t="shared" si="42"/>
        <v>4047.625</v>
      </c>
      <c r="BA75" s="84">
        <v>0</v>
      </c>
      <c r="BB75" s="81" t="str">
        <f>VLOOKUP(B75,'October'' 22 Attand'!B75:BG154,58,0)</f>
        <v>Active</v>
      </c>
      <c r="BC75" s="134"/>
    </row>
    <row r="76" spans="1:55" s="41" customFormat="1" ht="41.25" customHeight="1">
      <c r="A76" s="134">
        <v>72</v>
      </c>
      <c r="B76" s="67" t="str">
        <f>+'October'' 22 Attand'!B76</f>
        <v>CHS1744</v>
      </c>
      <c r="C76" s="136" t="str">
        <f>+'October'' 22 Attand'!C76</f>
        <v>Kundan Kumar</v>
      </c>
      <c r="D76" s="134"/>
      <c r="E76" s="69" t="s">
        <v>76</v>
      </c>
      <c r="F76" s="134" t="s">
        <v>107</v>
      </c>
      <c r="G76" s="71">
        <f>VLOOKUP(B76,'October'' 22 Attand'!B76:D155,3,0)</f>
        <v>44853</v>
      </c>
      <c r="H76" s="72">
        <v>30</v>
      </c>
      <c r="I76" s="40">
        <f>VLOOKUP(B76,'October'' 22 Attand'!B76:AX147,49,0)</f>
        <v>6</v>
      </c>
      <c r="J76" s="42"/>
      <c r="K76" s="73">
        <f>VLOOKUP(B76,'October'' 22 Attand'!B76:BA147,52,0)</f>
        <v>0</v>
      </c>
      <c r="L76" s="73">
        <f>VLOOKUP(B76,'October'' 22 Attand'!B76:AY147,50,)</f>
        <v>0</v>
      </c>
      <c r="M76" s="74">
        <f>VLOOKUP(B76,'October'' 22 Attand'!B76:BC147,54,0)</f>
        <v>12650</v>
      </c>
      <c r="N76" s="74">
        <v>0</v>
      </c>
      <c r="O76" s="74">
        <v>0</v>
      </c>
      <c r="P76" s="74">
        <v>0</v>
      </c>
      <c r="Q76" s="74">
        <f>VLOOKUP(B76,'October'' 22 Attand'!B76:BD147,55,0)</f>
        <v>1000</v>
      </c>
      <c r="R76" s="74">
        <f>VLOOKUP(B76,'October'' 22 Attand'!B76:BE147,56,0)</f>
        <v>0</v>
      </c>
      <c r="S76" s="74">
        <f t="shared" ref="S76" si="63">SUM(M76:R76)</f>
        <v>13650</v>
      </c>
      <c r="T76" s="75">
        <f t="shared" si="44"/>
        <v>1518</v>
      </c>
      <c r="U76" s="75">
        <f t="shared" si="45"/>
        <v>15168</v>
      </c>
      <c r="V76" s="75">
        <f t="shared" si="56"/>
        <v>126.5</v>
      </c>
      <c r="W76" s="75">
        <f t="shared" si="57"/>
        <v>443.625</v>
      </c>
      <c r="X76" s="75">
        <f>VLOOKUP(B76,'October'' 22 Attand'!B76:BB147,53,0)</f>
        <v>15738</v>
      </c>
      <c r="Y76" s="76">
        <f t="shared" si="61"/>
        <v>2530</v>
      </c>
      <c r="Z76" s="76">
        <v>0</v>
      </c>
      <c r="AA76" s="76">
        <f t="shared" si="62"/>
        <v>200</v>
      </c>
      <c r="AB76" s="76">
        <v>0</v>
      </c>
      <c r="AC76" s="76">
        <v>0</v>
      </c>
      <c r="AD76" s="76">
        <v>0</v>
      </c>
      <c r="AE76" s="76">
        <f t="shared" si="58"/>
        <v>0</v>
      </c>
      <c r="AF76" s="77">
        <f t="shared" si="59"/>
        <v>0</v>
      </c>
      <c r="AG76" s="76">
        <f>VLOOKUP(B76,'October'' 22 Attand'!B76:AZ147,51,0)</f>
        <v>0</v>
      </c>
      <c r="AH76" s="76">
        <f t="shared" si="48"/>
        <v>0</v>
      </c>
      <c r="AI76" s="76">
        <f t="shared" si="60"/>
        <v>2730</v>
      </c>
      <c r="AJ76" s="76"/>
      <c r="AK76" s="78">
        <f t="shared" si="46"/>
        <v>303.59999999999997</v>
      </c>
      <c r="AL76" s="78"/>
      <c r="AM76" s="78">
        <f t="shared" si="47"/>
        <v>20.474999999999998</v>
      </c>
      <c r="AN76" s="79">
        <f t="shared" si="49"/>
        <v>0</v>
      </c>
      <c r="AO76" s="80">
        <v>0</v>
      </c>
      <c r="AP76" s="78">
        <f t="shared" si="50"/>
        <v>324.07499999999999</v>
      </c>
      <c r="AQ76" s="81">
        <f t="shared" si="51"/>
        <v>2405.9250000000002</v>
      </c>
      <c r="AR76" s="81">
        <f t="shared" si="52"/>
        <v>328.90000000000003</v>
      </c>
      <c r="AS76" s="81">
        <v>0</v>
      </c>
      <c r="AT76" s="81">
        <f t="shared" si="53"/>
        <v>88.725000000000009</v>
      </c>
      <c r="AU76" s="81">
        <v>0</v>
      </c>
      <c r="AV76" s="82">
        <f t="shared" si="54"/>
        <v>3147.625</v>
      </c>
      <c r="AW76" s="83">
        <v>0</v>
      </c>
      <c r="AX76" s="81">
        <f t="shared" si="55"/>
        <v>0</v>
      </c>
      <c r="AY76" s="134">
        <v>900</v>
      </c>
      <c r="AZ76" s="81">
        <f t="shared" si="42"/>
        <v>4047.625</v>
      </c>
      <c r="BA76" s="84">
        <v>0</v>
      </c>
      <c r="BB76" s="81" t="str">
        <f>VLOOKUP(B76,'October'' 22 Attand'!B76:BG155,58,0)</f>
        <v>Active</v>
      </c>
      <c r="BC76" s="134"/>
    </row>
    <row r="77" spans="1:55" s="41" customFormat="1" ht="41.25" customHeight="1">
      <c r="A77" s="134"/>
      <c r="B77" s="67"/>
      <c r="C77" s="136"/>
      <c r="D77" s="90"/>
      <c r="E77" s="134"/>
      <c r="F77" s="134"/>
      <c r="G77" s="71"/>
      <c r="H77" s="74">
        <f>SUM(H5:H76)</f>
        <v>2130</v>
      </c>
      <c r="I77" s="74">
        <f t="shared" ref="I77:BB77" si="64">SUM(I5:I76)</f>
        <v>1988</v>
      </c>
      <c r="J77" s="74">
        <f t="shared" si="64"/>
        <v>0</v>
      </c>
      <c r="K77" s="74">
        <f t="shared" si="64"/>
        <v>4000</v>
      </c>
      <c r="L77" s="74">
        <f t="shared" si="64"/>
        <v>2927.6</v>
      </c>
      <c r="M77" s="74">
        <f t="shared" si="64"/>
        <v>856417</v>
      </c>
      <c r="N77" s="74">
        <f t="shared" si="64"/>
        <v>0</v>
      </c>
      <c r="O77" s="74">
        <f t="shared" si="64"/>
        <v>0</v>
      </c>
      <c r="P77" s="74">
        <f t="shared" si="64"/>
        <v>25219</v>
      </c>
      <c r="Q77" s="74">
        <f t="shared" si="64"/>
        <v>31290</v>
      </c>
      <c r="R77" s="74">
        <f t="shared" si="64"/>
        <v>1094</v>
      </c>
      <c r="S77" s="74">
        <f t="shared" si="64"/>
        <v>914020</v>
      </c>
      <c r="T77" s="74">
        <f t="shared" si="64"/>
        <v>102770.03999999991</v>
      </c>
      <c r="U77" s="74">
        <f t="shared" si="64"/>
        <v>1016790.0399999991</v>
      </c>
      <c r="V77" s="74">
        <f t="shared" si="64"/>
        <v>8564.1700000000073</v>
      </c>
      <c r="W77" s="75">
        <f t="shared" si="64"/>
        <v>29705.650000000023</v>
      </c>
      <c r="X77" s="74">
        <f t="shared" si="64"/>
        <v>1045901</v>
      </c>
      <c r="Y77" s="74">
        <f t="shared" si="64"/>
        <v>786036.60000000009</v>
      </c>
      <c r="Z77" s="74">
        <f t="shared" si="64"/>
        <v>0</v>
      </c>
      <c r="AA77" s="75">
        <f t="shared" si="64"/>
        <v>27047.333333333332</v>
      </c>
      <c r="AB77" s="74">
        <f t="shared" si="64"/>
        <v>1094</v>
      </c>
      <c r="AC77" s="75">
        <f t="shared" si="64"/>
        <v>24627.133333333331</v>
      </c>
      <c r="AD77" s="75">
        <f t="shared" si="64"/>
        <v>0</v>
      </c>
      <c r="AE77" s="75">
        <f t="shared" si="64"/>
        <v>356705.45576923084</v>
      </c>
      <c r="AF77" s="75">
        <f t="shared" si="64"/>
        <v>4000</v>
      </c>
      <c r="AG77" s="75">
        <f t="shared" si="64"/>
        <v>25100</v>
      </c>
      <c r="AH77" s="75">
        <f t="shared" si="64"/>
        <v>0</v>
      </c>
      <c r="AI77" s="75">
        <f t="shared" si="64"/>
        <v>1224610.5224358975</v>
      </c>
      <c r="AJ77" s="75">
        <f t="shared" si="64"/>
        <v>0</v>
      </c>
      <c r="AK77" s="75">
        <f t="shared" si="64"/>
        <v>94324.39199999992</v>
      </c>
      <c r="AL77" s="75">
        <f t="shared" si="64"/>
        <v>0</v>
      </c>
      <c r="AM77" s="75">
        <f t="shared" si="64"/>
        <v>9184.5789182692315</v>
      </c>
      <c r="AN77" s="74">
        <f t="shared" si="64"/>
        <v>9400</v>
      </c>
      <c r="AO77" s="74">
        <f t="shared" si="64"/>
        <v>1605</v>
      </c>
      <c r="AP77" s="75">
        <f t="shared" si="64"/>
        <v>114513.97091826919</v>
      </c>
      <c r="AQ77" s="75">
        <f t="shared" si="64"/>
        <v>1110096.5515176281</v>
      </c>
      <c r="AR77" s="74">
        <f t="shared" si="64"/>
        <v>102184.75800000009</v>
      </c>
      <c r="AS77" s="74">
        <f t="shared" si="64"/>
        <v>0</v>
      </c>
      <c r="AT77" s="74">
        <f t="shared" si="64"/>
        <v>39799.84197916666</v>
      </c>
      <c r="AU77" s="74">
        <f t="shared" si="64"/>
        <v>0</v>
      </c>
      <c r="AV77" s="74">
        <f t="shared" si="64"/>
        <v>1366595.1224150646</v>
      </c>
      <c r="AW77" s="74">
        <f t="shared" si="64"/>
        <v>285258</v>
      </c>
      <c r="AX77" s="74">
        <f t="shared" si="64"/>
        <v>356705.45576923084</v>
      </c>
      <c r="AY77" s="74">
        <f t="shared" si="64"/>
        <v>64170</v>
      </c>
      <c r="AZ77" s="74">
        <f t="shared" si="64"/>
        <v>1430765.1224150648</v>
      </c>
      <c r="BA77" s="74">
        <f t="shared" si="64"/>
        <v>0</v>
      </c>
      <c r="BB77" s="74">
        <f t="shared" si="64"/>
        <v>0</v>
      </c>
      <c r="BC77" s="74"/>
    </row>
    <row r="78" spans="1:55" s="41" customFormat="1" ht="41.25" customHeight="1">
      <c r="A78" s="91"/>
      <c r="B78" s="92"/>
      <c r="C78" s="93"/>
      <c r="D78" s="94"/>
      <c r="E78" s="91"/>
      <c r="F78" s="91"/>
      <c r="G78" s="95"/>
      <c r="H78" s="96"/>
      <c r="I78" s="97"/>
      <c r="J78" s="98"/>
      <c r="K78" s="99"/>
      <c r="L78" s="99"/>
      <c r="M78" s="100"/>
      <c r="N78" s="100"/>
      <c r="O78" s="100"/>
      <c r="P78" s="100"/>
      <c r="Q78" s="100"/>
      <c r="R78" s="100"/>
      <c r="S78" s="100"/>
      <c r="T78" s="101"/>
      <c r="U78" s="101"/>
      <c r="V78" s="101"/>
      <c r="W78" s="101"/>
      <c r="X78" s="101"/>
      <c r="Y78" s="102"/>
      <c r="Z78" s="102"/>
      <c r="AA78" s="102"/>
      <c r="AB78" s="102"/>
      <c r="AC78" s="102"/>
      <c r="AD78" s="102"/>
      <c r="AE78" s="102"/>
      <c r="AF78" s="103"/>
      <c r="AG78" s="102"/>
      <c r="AH78" s="102"/>
      <c r="AI78" s="102"/>
      <c r="AJ78" s="91"/>
      <c r="AK78" s="104"/>
      <c r="AL78" s="104"/>
      <c r="AM78" s="104"/>
      <c r="AN78" s="105"/>
      <c r="AO78" s="106"/>
      <c r="AP78" s="104"/>
      <c r="AQ78" s="107"/>
      <c r="AR78" s="96"/>
      <c r="AS78" s="96"/>
      <c r="AT78" s="96"/>
      <c r="AU78" s="96"/>
      <c r="AV78" s="108"/>
      <c r="AW78" s="107"/>
      <c r="AX78" s="96"/>
      <c r="AY78" s="91"/>
      <c r="AZ78" s="96"/>
      <c r="BA78" s="109"/>
      <c r="BB78" s="96"/>
      <c r="BC78" s="94"/>
    </row>
    <row r="79" spans="1:55" ht="41.25" customHeight="1">
      <c r="A79" s="91"/>
      <c r="B79" s="92"/>
      <c r="C79" s="93"/>
      <c r="D79" s="94"/>
      <c r="E79" s="91"/>
      <c r="F79" s="91"/>
      <c r="G79" s="95"/>
      <c r="H79" s="96"/>
      <c r="I79" s="97"/>
      <c r="J79" s="98"/>
      <c r="K79" s="99"/>
      <c r="L79" s="99"/>
      <c r="M79" s="100"/>
      <c r="N79" s="100"/>
      <c r="O79" s="100"/>
      <c r="P79" s="100"/>
      <c r="Q79" s="100"/>
      <c r="R79" s="100"/>
      <c r="S79" s="100"/>
      <c r="T79" s="101"/>
      <c r="U79" s="101"/>
      <c r="V79" s="101"/>
      <c r="W79" s="101"/>
      <c r="X79" s="101"/>
      <c r="Y79" s="102"/>
      <c r="Z79" s="102"/>
      <c r="AA79" s="102"/>
      <c r="AB79" s="102"/>
      <c r="AC79" s="102"/>
      <c r="AD79" s="102"/>
      <c r="AE79" s="102"/>
      <c r="AF79" s="103"/>
      <c r="AG79" s="102"/>
      <c r="AH79" s="102"/>
      <c r="AI79" s="102"/>
      <c r="AJ79" s="91"/>
      <c r="AK79" s="104"/>
      <c r="AL79" s="104"/>
      <c r="AM79" s="104"/>
      <c r="AN79" s="105"/>
      <c r="AO79" s="106"/>
      <c r="AP79" s="104"/>
      <c r="AQ79" s="96"/>
      <c r="AR79" s="96"/>
      <c r="AS79" s="96"/>
      <c r="AT79" s="96"/>
      <c r="AU79" s="96"/>
      <c r="AV79" s="108"/>
      <c r="AW79" s="107"/>
      <c r="AX79" s="96"/>
      <c r="AY79" s="91"/>
      <c r="AZ79" s="96"/>
      <c r="BA79" s="109"/>
      <c r="BB79" s="96"/>
      <c r="BC79" s="94"/>
    </row>
    <row r="80" spans="1:55" ht="41.25" customHeight="1">
      <c r="A80" s="91"/>
      <c r="B80" s="92"/>
      <c r="C80" s="93"/>
      <c r="D80" s="94"/>
      <c r="E80" s="91"/>
      <c r="F80" s="91"/>
      <c r="G80" s="95"/>
      <c r="H80" s="96"/>
      <c r="I80" s="97"/>
      <c r="J80" s="98"/>
      <c r="K80" s="99"/>
      <c r="L80" s="99"/>
      <c r="M80" s="100"/>
      <c r="N80" s="100"/>
      <c r="O80" s="100"/>
      <c r="P80" s="100"/>
      <c r="Q80" s="100"/>
      <c r="R80" s="100"/>
      <c r="S80" s="100"/>
      <c r="T80" s="101"/>
      <c r="U80" s="101"/>
      <c r="V80" s="101"/>
      <c r="W80" s="101"/>
      <c r="X80" s="101"/>
      <c r="Y80" s="102"/>
      <c r="Z80" s="102"/>
      <c r="AA80" s="102"/>
      <c r="AB80" s="102"/>
      <c r="AC80" s="102"/>
      <c r="AD80" s="102"/>
      <c r="AE80" s="102"/>
      <c r="AF80" s="103"/>
      <c r="AG80" s="102"/>
      <c r="AH80" s="102"/>
      <c r="AI80" s="102"/>
      <c r="AJ80" s="91"/>
      <c r="AK80" s="104"/>
      <c r="AL80" s="104"/>
      <c r="AM80" s="104"/>
      <c r="AN80" s="105"/>
      <c r="AO80" s="106"/>
      <c r="AP80" s="104"/>
      <c r="AQ80" s="96"/>
      <c r="AR80" s="96"/>
      <c r="AS80" s="96"/>
      <c r="AT80" s="96"/>
      <c r="AU80" s="96"/>
      <c r="AV80" s="108"/>
      <c r="AW80" s="107"/>
      <c r="AX80" s="96"/>
      <c r="AY80" s="91"/>
      <c r="AZ80" s="96"/>
      <c r="BA80" s="109"/>
      <c r="BB80" s="96"/>
      <c r="BC80" s="94"/>
    </row>
    <row r="81" spans="1:55" ht="41.25" customHeight="1">
      <c r="A81" s="91"/>
      <c r="B81" s="92"/>
      <c r="C81" s="93"/>
      <c r="D81" s="94"/>
      <c r="E81" s="91"/>
      <c r="F81" s="91"/>
      <c r="G81" s="95"/>
      <c r="H81" s="96"/>
      <c r="I81" s="97"/>
      <c r="J81" s="98"/>
      <c r="K81" s="99"/>
      <c r="L81" s="99"/>
      <c r="M81" s="100"/>
      <c r="N81" s="100"/>
      <c r="O81" s="100"/>
      <c r="P81" s="100"/>
      <c r="Q81" s="100"/>
      <c r="R81" s="100"/>
      <c r="S81" s="100"/>
      <c r="T81" s="101"/>
      <c r="U81" s="101"/>
      <c r="V81" s="101"/>
      <c r="W81" s="101"/>
      <c r="X81" s="101"/>
      <c r="Y81" s="102"/>
      <c r="Z81" s="102"/>
      <c r="AA81" s="102"/>
      <c r="AB81" s="102"/>
      <c r="AC81" s="102"/>
      <c r="AD81" s="102"/>
      <c r="AE81" s="102"/>
      <c r="AF81" s="103"/>
      <c r="AG81" s="102"/>
      <c r="AH81" s="102"/>
      <c r="AI81" s="102"/>
      <c r="AJ81" s="91"/>
      <c r="AK81" s="104"/>
      <c r="AL81" s="104"/>
      <c r="AM81" s="104"/>
      <c r="AN81" s="105"/>
      <c r="AO81" s="106"/>
      <c r="AP81" s="104"/>
      <c r="AQ81" s="96"/>
      <c r="AR81" s="96"/>
      <c r="AS81" s="96"/>
      <c r="AT81" s="96"/>
      <c r="AU81" s="96"/>
      <c r="AV81" s="108"/>
      <c r="AW81" s="107"/>
      <c r="AX81" s="96"/>
      <c r="AY81" s="91"/>
      <c r="AZ81" s="96"/>
      <c r="BA81" s="109"/>
      <c r="BB81" s="96"/>
      <c r="BC81" s="94"/>
    </row>
    <row r="82" spans="1:55" ht="41.25" customHeight="1">
      <c r="A82" s="91"/>
      <c r="B82" s="92"/>
      <c r="C82" s="93"/>
      <c r="D82" s="94"/>
      <c r="E82" s="91"/>
      <c r="F82" s="91"/>
      <c r="G82" s="95"/>
      <c r="H82" s="96"/>
      <c r="I82" s="97"/>
      <c r="J82" s="98"/>
      <c r="K82" s="99"/>
      <c r="L82" s="99"/>
      <c r="M82" s="100"/>
      <c r="N82" s="100"/>
      <c r="O82" s="100"/>
      <c r="P82" s="100"/>
      <c r="Q82" s="100"/>
      <c r="R82" s="100"/>
      <c r="S82" s="100"/>
      <c r="T82" s="101"/>
      <c r="U82" s="101"/>
      <c r="V82" s="101"/>
      <c r="W82" s="101"/>
      <c r="X82" s="101"/>
      <c r="Y82" s="102"/>
      <c r="Z82" s="102"/>
      <c r="AA82" s="102"/>
      <c r="AB82" s="102"/>
      <c r="AC82" s="102"/>
      <c r="AD82" s="102"/>
      <c r="AE82" s="102"/>
      <c r="AF82" s="103"/>
      <c r="AG82" s="102"/>
      <c r="AH82" s="102"/>
      <c r="AI82" s="102"/>
      <c r="AJ82" s="91"/>
      <c r="AK82" s="104"/>
      <c r="AL82" s="104"/>
      <c r="AM82" s="104"/>
      <c r="AN82" s="105"/>
      <c r="AO82" s="106"/>
      <c r="AP82" s="104"/>
      <c r="AQ82" s="96"/>
      <c r="AR82" s="96"/>
      <c r="AS82" s="96"/>
      <c r="AT82" s="96"/>
      <c r="AU82" s="96"/>
      <c r="AV82" s="108"/>
      <c r="AW82" s="107"/>
      <c r="AX82" s="96"/>
      <c r="AY82" s="91"/>
      <c r="AZ82" s="96"/>
      <c r="BA82" s="109"/>
      <c r="BB82" s="96"/>
      <c r="BC82" s="94"/>
    </row>
    <row r="83" spans="1:55" ht="41.25" customHeight="1">
      <c r="A83" s="91"/>
      <c r="B83" s="92"/>
      <c r="C83" s="93"/>
      <c r="D83" s="94"/>
      <c r="E83" s="91"/>
      <c r="F83" s="91"/>
      <c r="G83" s="95"/>
      <c r="H83" s="96"/>
      <c r="I83" s="97"/>
      <c r="J83" s="98"/>
      <c r="K83" s="99"/>
      <c r="L83" s="99"/>
      <c r="M83" s="100"/>
      <c r="N83" s="100"/>
      <c r="O83" s="100"/>
      <c r="P83" s="100"/>
      <c r="Q83" s="100"/>
      <c r="R83" s="100"/>
      <c r="S83" s="100"/>
      <c r="T83" s="101"/>
      <c r="U83" s="101"/>
      <c r="V83" s="101"/>
      <c r="W83" s="101"/>
      <c r="X83" s="101"/>
      <c r="Y83" s="102"/>
      <c r="Z83" s="102"/>
      <c r="AA83" s="102"/>
      <c r="AB83" s="102"/>
      <c r="AC83" s="102"/>
      <c r="AD83" s="102"/>
      <c r="AE83" s="102"/>
      <c r="AF83" s="103"/>
      <c r="AG83" s="102"/>
      <c r="AH83" s="102"/>
      <c r="AI83" s="102"/>
      <c r="AJ83" s="91"/>
      <c r="AK83" s="104"/>
      <c r="AL83" s="104"/>
      <c r="AM83" s="104"/>
      <c r="AN83" s="105"/>
      <c r="AO83" s="106"/>
      <c r="AP83" s="104"/>
      <c r="AQ83" s="96"/>
      <c r="AR83" s="96"/>
      <c r="AS83" s="96"/>
      <c r="AT83" s="96"/>
      <c r="AU83" s="96"/>
      <c r="AV83" s="108"/>
      <c r="AW83" s="107"/>
      <c r="AX83" s="96"/>
      <c r="AY83" s="91"/>
      <c r="AZ83" s="96"/>
      <c r="BA83" s="109"/>
      <c r="BB83" s="96"/>
      <c r="BC83" s="94"/>
    </row>
    <row r="84" spans="1:55" ht="41.25" customHeight="1">
      <c r="A84" s="91"/>
      <c r="B84" s="92"/>
      <c r="C84" s="93"/>
      <c r="D84" s="94"/>
      <c r="E84" s="91"/>
      <c r="F84" s="91"/>
      <c r="G84" s="95"/>
      <c r="H84" s="96"/>
      <c r="I84" s="97"/>
      <c r="J84" s="98"/>
      <c r="K84" s="99"/>
      <c r="L84" s="99"/>
      <c r="M84" s="100"/>
      <c r="N84" s="100"/>
      <c r="O84" s="100"/>
      <c r="P84" s="100"/>
      <c r="Q84" s="100"/>
      <c r="R84" s="100"/>
      <c r="S84" s="100"/>
      <c r="T84" s="101"/>
      <c r="U84" s="101"/>
      <c r="V84" s="101"/>
      <c r="W84" s="101"/>
      <c r="X84" s="101"/>
      <c r="Y84" s="102"/>
      <c r="Z84" s="102"/>
      <c r="AA84" s="102"/>
      <c r="AB84" s="102"/>
      <c r="AC84" s="102"/>
      <c r="AD84" s="102"/>
      <c r="AE84" s="102"/>
      <c r="AF84" s="103"/>
      <c r="AG84" s="102"/>
      <c r="AH84" s="102"/>
      <c r="AI84" s="102"/>
      <c r="AJ84" s="91"/>
      <c r="AK84" s="104"/>
      <c r="AL84" s="104"/>
      <c r="AM84" s="104"/>
      <c r="AN84" s="105"/>
      <c r="AO84" s="106"/>
      <c r="AP84" s="104"/>
      <c r="AQ84" s="96"/>
      <c r="AR84" s="96"/>
      <c r="AS84" s="96"/>
      <c r="AT84" s="96"/>
      <c r="AU84" s="96"/>
      <c r="AV84" s="108"/>
      <c r="AW84" s="107"/>
      <c r="AX84" s="96"/>
      <c r="AY84" s="91"/>
      <c r="AZ84" s="96"/>
      <c r="BA84" s="109"/>
      <c r="BB84" s="96"/>
      <c r="BC84" s="94"/>
    </row>
    <row r="85" spans="1:55" ht="41.25" customHeight="1">
      <c r="A85" s="91"/>
      <c r="B85" s="92"/>
      <c r="C85" s="93"/>
      <c r="D85" s="94"/>
      <c r="E85" s="91"/>
      <c r="F85" s="91"/>
      <c r="G85" s="95"/>
      <c r="H85" s="96"/>
      <c r="I85" s="97"/>
      <c r="J85" s="98"/>
      <c r="K85" s="99"/>
      <c r="L85" s="99"/>
      <c r="M85" s="100"/>
      <c r="N85" s="100"/>
      <c r="O85" s="100"/>
      <c r="P85" s="100"/>
      <c r="Q85" s="100"/>
      <c r="R85" s="100"/>
      <c r="S85" s="100"/>
      <c r="T85" s="101"/>
      <c r="U85" s="101"/>
      <c r="V85" s="101"/>
      <c r="W85" s="101"/>
      <c r="X85" s="101"/>
      <c r="Y85" s="102"/>
      <c r="Z85" s="102"/>
      <c r="AA85" s="102"/>
      <c r="AB85" s="102"/>
      <c r="AC85" s="102"/>
      <c r="AD85" s="102"/>
      <c r="AE85" s="102"/>
      <c r="AF85" s="103"/>
      <c r="AG85" s="102"/>
      <c r="AH85" s="102"/>
      <c r="AI85" s="102"/>
      <c r="AJ85" s="91"/>
      <c r="AK85" s="104"/>
      <c r="AL85" s="104"/>
      <c r="AM85" s="104"/>
      <c r="AN85" s="105"/>
      <c r="AO85" s="106"/>
      <c r="AP85" s="104"/>
      <c r="AQ85" s="96"/>
      <c r="AR85" s="96"/>
      <c r="AS85" s="96"/>
      <c r="AT85" s="96"/>
      <c r="AU85" s="96"/>
      <c r="AV85" s="108"/>
      <c r="AW85" s="107"/>
      <c r="AX85" s="96"/>
      <c r="AY85" s="91"/>
      <c r="AZ85" s="96"/>
      <c r="BA85" s="109"/>
      <c r="BB85" s="96"/>
      <c r="BC85" s="94"/>
    </row>
    <row r="86" spans="1:55" ht="41.25" customHeight="1">
      <c r="A86" s="91"/>
      <c r="B86" s="92"/>
      <c r="C86" s="93"/>
      <c r="D86" s="94"/>
      <c r="E86" s="91"/>
      <c r="F86" s="91"/>
      <c r="G86" s="95"/>
      <c r="H86" s="96"/>
      <c r="I86" s="97"/>
      <c r="J86" s="98"/>
      <c r="K86" s="99"/>
      <c r="L86" s="99"/>
      <c r="M86" s="100"/>
      <c r="N86" s="100"/>
      <c r="O86" s="100"/>
      <c r="P86" s="100"/>
      <c r="Q86" s="100"/>
      <c r="R86" s="100"/>
      <c r="S86" s="100"/>
      <c r="T86" s="101"/>
      <c r="U86" s="101"/>
      <c r="V86" s="101"/>
      <c r="W86" s="101"/>
      <c r="X86" s="101"/>
      <c r="Y86" s="102"/>
      <c r="Z86" s="102"/>
      <c r="AA86" s="102"/>
      <c r="AB86" s="102"/>
      <c r="AC86" s="102"/>
      <c r="AD86" s="102"/>
      <c r="AE86" s="102"/>
      <c r="AF86" s="103"/>
      <c r="AG86" s="102"/>
      <c r="AH86" s="102"/>
      <c r="AI86" s="102"/>
      <c r="AJ86" s="91"/>
      <c r="AK86" s="104"/>
      <c r="AL86" s="104"/>
      <c r="AM86" s="104"/>
      <c r="AN86" s="105"/>
      <c r="AO86" s="106"/>
      <c r="AP86" s="104"/>
      <c r="AQ86" s="96"/>
      <c r="AR86" s="96"/>
      <c r="AS86" s="96"/>
      <c r="AT86" s="96"/>
      <c r="AU86" s="96"/>
      <c r="AV86" s="108"/>
      <c r="AW86" s="107"/>
      <c r="AX86" s="96"/>
      <c r="AY86" s="91"/>
      <c r="AZ86" s="96"/>
      <c r="BA86" s="109"/>
      <c r="BB86" s="96"/>
      <c r="BC86" s="94"/>
    </row>
    <row r="87" spans="1:55" ht="41.25" customHeight="1">
      <c r="A87" s="141"/>
      <c r="B87" s="141"/>
      <c r="C87" s="141"/>
      <c r="D87" s="141"/>
      <c r="E87" s="141"/>
      <c r="F87" s="141"/>
      <c r="G87" s="141"/>
      <c r="H87" s="141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109"/>
      <c r="BB87" s="96"/>
      <c r="BC87" s="94"/>
    </row>
    <row r="88" spans="1:55" ht="41.25" customHeight="1">
      <c r="A88" s="94"/>
      <c r="B88" s="110"/>
      <c r="C88" s="110"/>
      <c r="D88" s="94"/>
      <c r="E88" s="110"/>
      <c r="F88" s="94"/>
      <c r="G88" s="94"/>
      <c r="H88" s="135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BA88" s="47"/>
    </row>
    <row r="89" spans="1:55" ht="41.25" customHeight="1">
      <c r="B89" s="47"/>
      <c r="C89" s="47"/>
      <c r="E89" s="47"/>
      <c r="H89" s="47"/>
      <c r="BA89" s="47"/>
    </row>
    <row r="90" spans="1:55" ht="41.25" customHeight="1">
      <c r="B90" s="47"/>
      <c r="C90" s="47"/>
      <c r="E90" s="47"/>
      <c r="H90" s="47"/>
      <c r="AP90" s="47">
        <f>+AP89*6</f>
        <v>0</v>
      </c>
      <c r="BA90" s="47"/>
    </row>
    <row r="91" spans="1:55" ht="41.25" customHeight="1">
      <c r="B91" s="47"/>
      <c r="C91" s="47"/>
      <c r="E91" s="47"/>
      <c r="H91" s="47"/>
      <c r="BA91" s="47"/>
    </row>
    <row r="92" spans="1:55" ht="41.25" customHeight="1">
      <c r="B92" s="47"/>
      <c r="C92" s="47"/>
      <c r="E92" s="47"/>
      <c r="H92" s="47"/>
      <c r="BA92" s="47"/>
    </row>
    <row r="93" spans="1:55" ht="41.25" customHeight="1">
      <c r="B93" s="47"/>
      <c r="C93" s="47"/>
      <c r="E93" s="47"/>
      <c r="H93" s="47"/>
      <c r="BA93" s="47"/>
    </row>
    <row r="94" spans="1:55" ht="41.25" customHeight="1">
      <c r="B94" s="47"/>
      <c r="C94" s="47"/>
      <c r="E94" s="47"/>
      <c r="H94" s="47"/>
      <c r="BA94" s="47"/>
    </row>
    <row r="95" spans="1:55" ht="41.25" customHeight="1">
      <c r="B95" s="47"/>
      <c r="C95" s="47"/>
      <c r="E95" s="47"/>
      <c r="H95" s="47"/>
      <c r="BA95" s="47"/>
    </row>
    <row r="96" spans="1:55" ht="41.25" customHeight="1">
      <c r="B96" s="47"/>
      <c r="C96" s="47"/>
      <c r="E96" s="47"/>
      <c r="H96" s="47"/>
      <c r="BA96" s="47"/>
    </row>
    <row r="97" spans="2:53" ht="41.25" customHeight="1">
      <c r="B97" s="47"/>
      <c r="C97" s="47"/>
      <c r="E97" s="47"/>
      <c r="H97" s="47"/>
      <c r="M97" s="47">
        <f>12550*12%</f>
        <v>1506</v>
      </c>
      <c r="BA97" s="47"/>
    </row>
    <row r="98" spans="2:53" ht="41.25" customHeight="1">
      <c r="B98" s="47"/>
      <c r="C98" s="47"/>
      <c r="E98" s="47"/>
      <c r="H98" s="47"/>
      <c r="M98" s="47">
        <v>11710</v>
      </c>
      <c r="N98" s="47">
        <f>+M98-M97</f>
        <v>10204</v>
      </c>
      <c r="BA98" s="47"/>
    </row>
    <row r="99" spans="2:53" ht="41.25" customHeight="1">
      <c r="B99" s="47"/>
      <c r="C99" s="47"/>
      <c r="E99" s="47"/>
      <c r="H99" s="47"/>
      <c r="BA99" s="47"/>
    </row>
    <row r="100" spans="2:53" ht="41.25" customHeight="1">
      <c r="B100" s="47"/>
      <c r="C100" s="47"/>
      <c r="E100" s="47"/>
      <c r="H100" s="47"/>
      <c r="BA100" s="47"/>
    </row>
    <row r="101" spans="2:53" ht="41.25" customHeight="1">
      <c r="B101" s="47"/>
      <c r="C101" s="47"/>
      <c r="E101" s="47"/>
      <c r="H101" s="47"/>
      <c r="BA101" s="47"/>
    </row>
    <row r="102" spans="2:53" ht="41.25" customHeight="1">
      <c r="B102" s="47"/>
      <c r="C102" s="47"/>
      <c r="E102" s="47"/>
      <c r="H102" s="47"/>
      <c r="BA102" s="47"/>
    </row>
    <row r="103" spans="2:53" ht="41.25" customHeight="1">
      <c r="B103" s="47"/>
      <c r="C103" s="47"/>
      <c r="E103" s="47"/>
      <c r="H103" s="47"/>
      <c r="BA103" s="47"/>
    </row>
    <row r="104" spans="2:53" ht="41.25" customHeight="1">
      <c r="B104" s="47"/>
      <c r="C104" s="47"/>
      <c r="E104" s="47"/>
      <c r="H104" s="47"/>
      <c r="BA104" s="47"/>
    </row>
    <row r="105" spans="2:53" ht="41.25" customHeight="1">
      <c r="B105" s="47"/>
      <c r="C105" s="47"/>
      <c r="E105" s="47"/>
      <c r="H105" s="47"/>
      <c r="BA105" s="47"/>
    </row>
    <row r="106" spans="2:53" ht="41.25" customHeight="1">
      <c r="B106" s="47"/>
      <c r="C106" s="47"/>
      <c r="E106" s="47"/>
      <c r="H106" s="47"/>
      <c r="BA106" s="47"/>
    </row>
    <row r="107" spans="2:53" ht="41.25" customHeight="1">
      <c r="B107" s="47"/>
      <c r="C107" s="47"/>
      <c r="E107" s="47"/>
      <c r="H107" s="47"/>
      <c r="BA107" s="47"/>
    </row>
    <row r="108" spans="2:53" ht="41.25" customHeight="1">
      <c r="B108" s="47"/>
      <c r="C108" s="47"/>
      <c r="E108" s="47"/>
      <c r="H108" s="47"/>
      <c r="BA108" s="47"/>
    </row>
    <row r="109" spans="2:53" ht="41.25" customHeight="1">
      <c r="B109" s="47"/>
      <c r="C109" s="47"/>
      <c r="E109" s="47"/>
      <c r="H109" s="47"/>
      <c r="BA109" s="47"/>
    </row>
    <row r="110" spans="2:53" ht="41.25" customHeight="1">
      <c r="B110" s="47"/>
      <c r="C110" s="47"/>
      <c r="E110" s="47"/>
      <c r="H110" s="47"/>
      <c r="BA110" s="47"/>
    </row>
    <row r="111" spans="2:53" ht="41.25" customHeight="1">
      <c r="B111" s="47"/>
      <c r="C111" s="47"/>
      <c r="E111" s="47"/>
      <c r="H111" s="47"/>
      <c r="BA111" s="47"/>
    </row>
    <row r="112" spans="2:53" ht="41.25" customHeight="1">
      <c r="B112" s="47"/>
      <c r="C112" s="47"/>
      <c r="E112" s="47"/>
      <c r="H112" s="47"/>
      <c r="BA112" s="47"/>
    </row>
    <row r="113" spans="2:53" ht="41.25" customHeight="1">
      <c r="B113" s="47"/>
      <c r="C113" s="47"/>
      <c r="E113" s="47"/>
      <c r="H113" s="47"/>
      <c r="BA113" s="47"/>
    </row>
    <row r="114" spans="2:53" ht="41.25" customHeight="1">
      <c r="B114" s="47"/>
      <c r="C114" s="47"/>
      <c r="E114" s="47"/>
      <c r="H114" s="47"/>
      <c r="BA114" s="47"/>
    </row>
    <row r="115" spans="2:53" ht="41.25" customHeight="1">
      <c r="B115" s="47"/>
      <c r="C115" s="47"/>
      <c r="E115" s="47"/>
      <c r="H115" s="47"/>
      <c r="BA115" s="47"/>
    </row>
    <row r="116" spans="2:53" ht="41.25" customHeight="1">
      <c r="B116" s="47"/>
      <c r="C116" s="47"/>
      <c r="E116" s="47"/>
      <c r="H116" s="47"/>
      <c r="BA116" s="47"/>
    </row>
    <row r="117" spans="2:53" ht="41.25" customHeight="1">
      <c r="B117" s="47"/>
      <c r="C117" s="47"/>
      <c r="E117" s="47"/>
      <c r="H117" s="47"/>
      <c r="BA117" s="47"/>
    </row>
    <row r="118" spans="2:53" ht="41.25" customHeight="1">
      <c r="B118" s="47"/>
      <c r="C118" s="47"/>
      <c r="E118" s="47"/>
      <c r="H118" s="47"/>
      <c r="BA118" s="47"/>
    </row>
    <row r="119" spans="2:53" ht="41.25" customHeight="1">
      <c r="B119" s="47"/>
      <c r="C119" s="47"/>
      <c r="E119" s="47"/>
      <c r="H119" s="47"/>
      <c r="BA119" s="47"/>
    </row>
    <row r="120" spans="2:53" ht="41.25" customHeight="1">
      <c r="B120" s="47"/>
      <c r="C120" s="47"/>
      <c r="E120" s="47"/>
      <c r="H120" s="47"/>
      <c r="BA120" s="47"/>
    </row>
    <row r="121" spans="2:53" ht="41.25" customHeight="1">
      <c r="B121" s="47"/>
      <c r="C121" s="47"/>
      <c r="E121" s="47"/>
      <c r="H121" s="47"/>
      <c r="BA121" s="47"/>
    </row>
    <row r="122" spans="2:53" ht="41.25" customHeight="1">
      <c r="B122" s="47"/>
      <c r="C122" s="47"/>
      <c r="E122" s="47"/>
      <c r="H122" s="47"/>
      <c r="BA122" s="47"/>
    </row>
    <row r="123" spans="2:53" ht="41.25" customHeight="1">
      <c r="B123" s="47"/>
      <c r="C123" s="47"/>
      <c r="E123" s="47"/>
      <c r="H123" s="47"/>
      <c r="BA123" s="47"/>
    </row>
    <row r="124" spans="2:53" ht="41.25" customHeight="1">
      <c r="B124" s="47"/>
      <c r="C124" s="47"/>
      <c r="E124" s="47"/>
      <c r="H124" s="47"/>
      <c r="BA124" s="47"/>
    </row>
    <row r="125" spans="2:53" ht="41.25" customHeight="1">
      <c r="B125" s="47"/>
      <c r="C125" s="47"/>
      <c r="E125" s="47"/>
      <c r="H125" s="47"/>
      <c r="BA125" s="47"/>
    </row>
    <row r="126" spans="2:53" ht="41.25" customHeight="1">
      <c r="B126" s="47"/>
      <c r="C126" s="47"/>
      <c r="E126" s="47"/>
      <c r="H126" s="47"/>
      <c r="BA126" s="47"/>
    </row>
    <row r="127" spans="2:53" ht="41.25" customHeight="1">
      <c r="B127" s="47"/>
      <c r="C127" s="47"/>
      <c r="E127" s="47"/>
      <c r="H127" s="47"/>
      <c r="BA127" s="47"/>
    </row>
    <row r="128" spans="2:53" ht="41.25" customHeight="1">
      <c r="B128" s="47"/>
      <c r="C128" s="47"/>
      <c r="E128" s="47"/>
      <c r="H128" s="47"/>
      <c r="BA128" s="47"/>
    </row>
    <row r="129" spans="2:53" ht="41.25" customHeight="1">
      <c r="B129" s="47"/>
      <c r="C129" s="47"/>
      <c r="E129" s="47"/>
      <c r="H129" s="47"/>
      <c r="BA129" s="47"/>
    </row>
    <row r="130" spans="2:53" ht="41.25" customHeight="1">
      <c r="B130" s="47"/>
      <c r="C130" s="47"/>
      <c r="E130" s="47"/>
      <c r="H130" s="47"/>
      <c r="BA130" s="47"/>
    </row>
    <row r="131" spans="2:53" ht="41.25" customHeight="1">
      <c r="B131" s="47"/>
      <c r="C131" s="47"/>
      <c r="E131" s="47"/>
      <c r="H131" s="47"/>
      <c r="BA131" s="47"/>
    </row>
    <row r="132" spans="2:53" ht="41.25" customHeight="1">
      <c r="B132" s="47"/>
      <c r="C132" s="47"/>
      <c r="E132" s="47"/>
      <c r="H132" s="47"/>
      <c r="BA132" s="47"/>
    </row>
    <row r="133" spans="2:53" ht="41.25" customHeight="1">
      <c r="B133" s="47"/>
      <c r="C133" s="47"/>
      <c r="E133" s="47"/>
      <c r="H133" s="47"/>
      <c r="BA133" s="47"/>
    </row>
    <row r="134" spans="2:53" ht="41.25" customHeight="1">
      <c r="B134" s="47"/>
      <c r="C134" s="47"/>
      <c r="E134" s="47"/>
      <c r="H134" s="47"/>
      <c r="BA134" s="47"/>
    </row>
    <row r="135" spans="2:53" ht="41.25" customHeight="1">
      <c r="B135" s="47"/>
      <c r="C135" s="47"/>
      <c r="E135" s="47"/>
      <c r="H135" s="47"/>
      <c r="BA135" s="47"/>
    </row>
    <row r="136" spans="2:53" ht="41.25" customHeight="1">
      <c r="B136" s="47"/>
      <c r="C136" s="47"/>
      <c r="E136" s="47"/>
      <c r="H136" s="47"/>
      <c r="BA136" s="47"/>
    </row>
    <row r="137" spans="2:53" ht="41.25" customHeight="1">
      <c r="B137" s="47"/>
      <c r="C137" s="47"/>
      <c r="E137" s="47"/>
      <c r="H137" s="47"/>
      <c r="BA137" s="47"/>
    </row>
    <row r="138" spans="2:53" ht="41.25" customHeight="1">
      <c r="B138" s="47"/>
      <c r="C138" s="47"/>
      <c r="E138" s="47"/>
      <c r="H138" s="47"/>
      <c r="BA138" s="47"/>
    </row>
    <row r="139" spans="2:53" ht="41.25" customHeight="1">
      <c r="B139" s="47"/>
      <c r="C139" s="47"/>
      <c r="E139" s="47"/>
      <c r="H139" s="47"/>
      <c r="BA139" s="47"/>
    </row>
    <row r="140" spans="2:53" ht="41.25" customHeight="1">
      <c r="B140" s="47"/>
      <c r="C140" s="47"/>
      <c r="E140" s="47"/>
      <c r="H140" s="47"/>
      <c r="BA140" s="47"/>
    </row>
    <row r="141" spans="2:53" ht="41.25" customHeight="1">
      <c r="B141" s="47"/>
      <c r="C141" s="47"/>
      <c r="E141" s="47"/>
      <c r="H141" s="47"/>
      <c r="BA141" s="47"/>
    </row>
    <row r="142" spans="2:53" ht="41.25" customHeight="1">
      <c r="B142" s="47"/>
      <c r="C142" s="47"/>
      <c r="E142" s="47"/>
      <c r="H142" s="47"/>
      <c r="BA142" s="47"/>
    </row>
    <row r="143" spans="2:53" ht="41.25" customHeight="1">
      <c r="B143" s="47"/>
      <c r="C143" s="47"/>
      <c r="E143" s="47"/>
      <c r="H143" s="47"/>
      <c r="BA143" s="47"/>
    </row>
    <row r="144" spans="2:53" ht="41.25" customHeight="1">
      <c r="B144" s="47"/>
      <c r="C144" s="47"/>
      <c r="E144" s="47"/>
      <c r="H144" s="47"/>
      <c r="BA144" s="47"/>
    </row>
    <row r="145" spans="2:53" ht="41.25" customHeight="1">
      <c r="B145" s="47"/>
      <c r="C145" s="47"/>
      <c r="E145" s="47"/>
      <c r="H145" s="47"/>
      <c r="BA145" s="47"/>
    </row>
    <row r="146" spans="2:53" ht="41.25" customHeight="1">
      <c r="B146" s="47"/>
      <c r="C146" s="47"/>
      <c r="E146" s="47"/>
      <c r="H146" s="47"/>
      <c r="BA146" s="47"/>
    </row>
    <row r="147" spans="2:53" ht="41.25" customHeight="1">
      <c r="B147" s="47"/>
      <c r="C147" s="47"/>
      <c r="E147" s="47"/>
      <c r="H147" s="47"/>
      <c r="BA147" s="47"/>
    </row>
    <row r="148" spans="2:53" ht="41.25" customHeight="1">
      <c r="B148" s="47"/>
      <c r="C148" s="47"/>
      <c r="E148" s="47"/>
      <c r="H148" s="47"/>
      <c r="BA148" s="47"/>
    </row>
    <row r="149" spans="2:53" ht="41.25" customHeight="1">
      <c r="B149" s="47"/>
      <c r="C149" s="47"/>
      <c r="E149" s="47"/>
      <c r="H149" s="47"/>
      <c r="BA149" s="47"/>
    </row>
    <row r="150" spans="2:53" ht="41.25" customHeight="1">
      <c r="B150" s="47"/>
      <c r="C150" s="47"/>
      <c r="E150" s="47"/>
      <c r="H150" s="47"/>
      <c r="BA150" s="47"/>
    </row>
    <row r="151" spans="2:53" ht="41.25" customHeight="1">
      <c r="B151" s="47"/>
      <c r="C151" s="47"/>
      <c r="E151" s="47"/>
      <c r="H151" s="47"/>
      <c r="BA151" s="47"/>
    </row>
    <row r="152" spans="2:53" ht="41.25" customHeight="1">
      <c r="B152" s="47"/>
      <c r="C152" s="47"/>
      <c r="E152" s="47"/>
      <c r="H152" s="47"/>
      <c r="BA152" s="47"/>
    </row>
    <row r="153" spans="2:53" ht="41.25" customHeight="1">
      <c r="B153" s="47"/>
      <c r="C153" s="47"/>
      <c r="E153" s="47"/>
      <c r="H153" s="47"/>
      <c r="BA153" s="47"/>
    </row>
    <row r="154" spans="2:53" ht="41.25" customHeight="1">
      <c r="B154" s="47"/>
      <c r="C154" s="47"/>
      <c r="E154" s="47"/>
      <c r="H154" s="47"/>
      <c r="BA154" s="47"/>
    </row>
    <row r="155" spans="2:53" ht="41.25" customHeight="1">
      <c r="B155" s="47"/>
      <c r="C155" s="47"/>
      <c r="E155" s="47"/>
      <c r="H155" s="47"/>
      <c r="BA155" s="47"/>
    </row>
    <row r="156" spans="2:53" ht="41.25" customHeight="1">
      <c r="B156" s="47"/>
      <c r="C156" s="47"/>
      <c r="E156" s="47"/>
      <c r="H156" s="47"/>
      <c r="BA156" s="47"/>
    </row>
    <row r="157" spans="2:53" ht="41.25" customHeight="1">
      <c r="B157" s="47"/>
      <c r="C157" s="47"/>
      <c r="E157" s="47"/>
      <c r="H157" s="47"/>
      <c r="BA157" s="47"/>
    </row>
    <row r="158" spans="2:53" ht="41.25" customHeight="1">
      <c r="B158" s="47"/>
      <c r="C158" s="47"/>
      <c r="E158" s="47"/>
      <c r="H158" s="47"/>
      <c r="BA158" s="47"/>
    </row>
    <row r="159" spans="2:53" ht="41.25" customHeight="1">
      <c r="B159" s="47"/>
      <c r="C159" s="47"/>
      <c r="E159" s="47"/>
      <c r="H159" s="47"/>
      <c r="BA159" s="47"/>
    </row>
    <row r="160" spans="2:53" ht="41.25" customHeight="1">
      <c r="B160" s="47"/>
      <c r="C160" s="47"/>
      <c r="E160" s="47"/>
      <c r="H160" s="47"/>
      <c r="BA160" s="47"/>
    </row>
    <row r="161" spans="2:53" ht="41.25" customHeight="1">
      <c r="B161" s="47"/>
      <c r="C161" s="47"/>
      <c r="E161" s="47"/>
      <c r="H161" s="47"/>
      <c r="BA161" s="47"/>
    </row>
    <row r="162" spans="2:53" ht="41.25" customHeight="1">
      <c r="B162" s="47"/>
      <c r="C162" s="47"/>
      <c r="E162" s="47"/>
      <c r="H162" s="47"/>
      <c r="BA162" s="47"/>
    </row>
    <row r="163" spans="2:53" ht="41.25" customHeight="1">
      <c r="B163" s="47"/>
      <c r="C163" s="47"/>
      <c r="E163" s="47"/>
      <c r="H163" s="47"/>
      <c r="BA163" s="47"/>
    </row>
    <row r="164" spans="2:53" ht="41.25" customHeight="1">
      <c r="B164" s="47"/>
      <c r="C164" s="47"/>
      <c r="E164" s="47"/>
      <c r="H164" s="47"/>
      <c r="BA164" s="47"/>
    </row>
    <row r="165" spans="2:53" ht="41.25" customHeight="1">
      <c r="B165" s="47"/>
      <c r="C165" s="47"/>
      <c r="E165" s="47"/>
      <c r="H165" s="47"/>
      <c r="BA165" s="47"/>
    </row>
    <row r="166" spans="2:53" ht="41.25" customHeight="1">
      <c r="B166" s="47"/>
      <c r="C166" s="47"/>
      <c r="E166" s="47"/>
      <c r="H166" s="47"/>
      <c r="BA166" s="47"/>
    </row>
    <row r="167" spans="2:53" ht="41.25" customHeight="1">
      <c r="B167" s="47"/>
      <c r="C167" s="47"/>
      <c r="E167" s="47"/>
      <c r="H167" s="47"/>
      <c r="BA167" s="47"/>
    </row>
    <row r="168" spans="2:53" ht="41.25" customHeight="1">
      <c r="B168" s="47"/>
      <c r="C168" s="47"/>
      <c r="E168" s="47"/>
      <c r="H168" s="47"/>
      <c r="BA168" s="47"/>
    </row>
    <row r="169" spans="2:53" ht="41.25" customHeight="1">
      <c r="B169" s="47"/>
      <c r="C169" s="47"/>
      <c r="E169" s="47"/>
      <c r="H169" s="47"/>
      <c r="BA169" s="47"/>
    </row>
    <row r="170" spans="2:53" ht="41.25" customHeight="1">
      <c r="B170" s="47"/>
      <c r="C170" s="47"/>
      <c r="E170" s="47"/>
      <c r="H170" s="47"/>
      <c r="BA170" s="47"/>
    </row>
    <row r="171" spans="2:53" ht="41.25" customHeight="1">
      <c r="B171" s="47"/>
      <c r="C171" s="47"/>
      <c r="E171" s="47"/>
      <c r="H171" s="47"/>
      <c r="BA171" s="47"/>
    </row>
    <row r="172" spans="2:53" ht="41.25" customHeight="1">
      <c r="B172" s="47"/>
      <c r="C172" s="47"/>
      <c r="E172" s="47"/>
      <c r="H172" s="47"/>
      <c r="BA172" s="47"/>
    </row>
    <row r="173" spans="2:53" ht="41.25" customHeight="1">
      <c r="B173" s="47"/>
      <c r="C173" s="47"/>
      <c r="E173" s="47"/>
      <c r="H173" s="47"/>
      <c r="BA173" s="47"/>
    </row>
    <row r="174" spans="2:53" ht="41.25" customHeight="1">
      <c r="B174" s="47"/>
      <c r="C174" s="47"/>
      <c r="E174" s="47"/>
      <c r="H174" s="47"/>
      <c r="BA174" s="47"/>
    </row>
    <row r="175" spans="2:53" ht="41.25" customHeight="1">
      <c r="B175" s="47"/>
      <c r="C175" s="47"/>
      <c r="E175" s="47"/>
      <c r="H175" s="47"/>
      <c r="BA175" s="47"/>
    </row>
    <row r="176" spans="2:53" ht="41.25" customHeight="1">
      <c r="B176" s="47"/>
      <c r="C176" s="47"/>
      <c r="E176" s="47"/>
      <c r="H176" s="47"/>
      <c r="BA176" s="47"/>
    </row>
    <row r="177" spans="2:53" ht="41.25" customHeight="1">
      <c r="B177" s="47"/>
      <c r="C177" s="47"/>
      <c r="E177" s="47"/>
      <c r="H177" s="47"/>
      <c r="BA177" s="47"/>
    </row>
    <row r="178" spans="2:53" ht="41.25" customHeight="1">
      <c r="B178" s="47"/>
      <c r="C178" s="47"/>
      <c r="E178" s="47"/>
      <c r="H178" s="47"/>
      <c r="BA178" s="47"/>
    </row>
    <row r="179" spans="2:53" ht="41.25" customHeight="1">
      <c r="B179" s="47"/>
      <c r="C179" s="47"/>
      <c r="E179" s="47"/>
      <c r="H179" s="47"/>
      <c r="BA179" s="47"/>
    </row>
    <row r="180" spans="2:53" ht="41.25" customHeight="1">
      <c r="B180" s="47"/>
      <c r="C180" s="47"/>
      <c r="E180" s="47"/>
      <c r="H180" s="47"/>
      <c r="BA180" s="47"/>
    </row>
    <row r="181" spans="2:53" ht="41.25" customHeight="1">
      <c r="B181" s="47"/>
      <c r="C181" s="47"/>
      <c r="E181" s="47"/>
      <c r="H181" s="47"/>
      <c r="BA181" s="47"/>
    </row>
    <row r="182" spans="2:53" ht="41.25" customHeight="1">
      <c r="B182" s="47"/>
      <c r="C182" s="47"/>
      <c r="E182" s="47"/>
      <c r="H182" s="47"/>
      <c r="BA182" s="47"/>
    </row>
    <row r="183" spans="2:53" ht="41.25" customHeight="1">
      <c r="B183" s="47"/>
      <c r="C183" s="47"/>
      <c r="E183" s="47"/>
      <c r="H183" s="47"/>
      <c r="BA183" s="47"/>
    </row>
    <row r="184" spans="2:53" ht="41.25" customHeight="1">
      <c r="B184" s="47"/>
      <c r="C184" s="47"/>
      <c r="E184" s="47"/>
      <c r="H184" s="47"/>
      <c r="BA184" s="47"/>
    </row>
    <row r="185" spans="2:53" ht="41.25" customHeight="1">
      <c r="B185" s="47"/>
      <c r="C185" s="47"/>
      <c r="E185" s="47"/>
      <c r="H185" s="47"/>
      <c r="BA185" s="47"/>
    </row>
    <row r="186" spans="2:53" ht="41.25" customHeight="1">
      <c r="B186" s="47"/>
      <c r="C186" s="47"/>
      <c r="E186" s="47"/>
      <c r="H186" s="47"/>
      <c r="BA186" s="47"/>
    </row>
    <row r="187" spans="2:53" ht="41.25" customHeight="1">
      <c r="B187" s="47"/>
      <c r="C187" s="47"/>
      <c r="E187" s="47"/>
      <c r="H187" s="47"/>
      <c r="BA187" s="47"/>
    </row>
    <row r="188" spans="2:53" ht="41.25" customHeight="1">
      <c r="B188" s="47"/>
      <c r="C188" s="47"/>
      <c r="E188" s="47"/>
      <c r="H188" s="47"/>
      <c r="BA188" s="47"/>
    </row>
    <row r="189" spans="2:53" ht="41.25" customHeight="1">
      <c r="B189" s="47"/>
      <c r="C189" s="47"/>
      <c r="E189" s="47"/>
      <c r="H189" s="47"/>
      <c r="BA189" s="47"/>
    </row>
    <row r="190" spans="2:53" ht="41.25" customHeight="1">
      <c r="B190" s="47"/>
      <c r="C190" s="47"/>
      <c r="E190" s="47"/>
      <c r="H190" s="47"/>
      <c r="BA190" s="47"/>
    </row>
    <row r="191" spans="2:53" ht="41.25" customHeight="1">
      <c r="B191" s="47"/>
      <c r="C191" s="47"/>
      <c r="E191" s="47"/>
      <c r="H191" s="47"/>
      <c r="BA191" s="47"/>
    </row>
    <row r="192" spans="2:53" ht="41.25" customHeight="1">
      <c r="B192" s="47"/>
      <c r="C192" s="47"/>
      <c r="E192" s="47"/>
      <c r="H192" s="47"/>
      <c r="BA192" s="47"/>
    </row>
    <row r="193" spans="2:53" ht="41.25" customHeight="1">
      <c r="B193" s="47"/>
      <c r="C193" s="47"/>
      <c r="E193" s="47"/>
      <c r="H193" s="47"/>
      <c r="BA193" s="47"/>
    </row>
    <row r="194" spans="2:53" ht="41.25" customHeight="1">
      <c r="B194" s="47"/>
      <c r="C194" s="47"/>
      <c r="E194" s="47"/>
      <c r="H194" s="47"/>
      <c r="BA194" s="47"/>
    </row>
    <row r="195" spans="2:53" ht="41.25" customHeight="1">
      <c r="B195" s="47"/>
      <c r="C195" s="47"/>
      <c r="E195" s="47"/>
      <c r="H195" s="47"/>
      <c r="BA195" s="47"/>
    </row>
    <row r="196" spans="2:53" ht="41.25" customHeight="1">
      <c r="B196" s="47"/>
      <c r="C196" s="47"/>
      <c r="E196" s="47"/>
      <c r="H196" s="47"/>
      <c r="BA196" s="47"/>
    </row>
    <row r="197" spans="2:53" ht="41.25" customHeight="1">
      <c r="B197" s="47"/>
      <c r="C197" s="47"/>
      <c r="E197" s="47"/>
      <c r="H197" s="47"/>
      <c r="BA197" s="47"/>
    </row>
    <row r="198" spans="2:53" ht="41.25" customHeight="1">
      <c r="B198" s="47"/>
      <c r="C198" s="47"/>
      <c r="E198" s="47"/>
      <c r="H198" s="47"/>
      <c r="BA198" s="47"/>
    </row>
    <row r="199" spans="2:53" ht="41.25" customHeight="1">
      <c r="B199" s="47"/>
      <c r="C199" s="47"/>
      <c r="E199" s="47"/>
      <c r="H199" s="47"/>
      <c r="BA199" s="47"/>
    </row>
    <row r="200" spans="2:53" ht="41.25" customHeight="1">
      <c r="B200" s="47"/>
      <c r="C200" s="47"/>
      <c r="E200" s="47"/>
      <c r="H200" s="47"/>
      <c r="BA200" s="47"/>
    </row>
    <row r="201" spans="2:53" ht="41.25" customHeight="1">
      <c r="B201" s="47"/>
      <c r="C201" s="47"/>
      <c r="E201" s="47"/>
      <c r="H201" s="47"/>
      <c r="BA201" s="47"/>
    </row>
    <row r="202" spans="2:53" ht="41.25" customHeight="1">
      <c r="B202" s="47"/>
      <c r="C202" s="47"/>
      <c r="E202" s="47"/>
      <c r="H202" s="47"/>
      <c r="BA202" s="47"/>
    </row>
    <row r="203" spans="2:53" ht="41.25" customHeight="1">
      <c r="B203" s="47"/>
      <c r="C203" s="47"/>
      <c r="E203" s="47"/>
      <c r="H203" s="47"/>
      <c r="BA203" s="47"/>
    </row>
    <row r="204" spans="2:53" ht="41.25" customHeight="1">
      <c r="B204" s="47"/>
      <c r="C204" s="47"/>
      <c r="E204" s="47"/>
      <c r="H204" s="47"/>
      <c r="BA204" s="47"/>
    </row>
    <row r="205" spans="2:53" ht="41.25" customHeight="1">
      <c r="B205" s="47"/>
      <c r="C205" s="47"/>
      <c r="E205" s="47"/>
      <c r="H205" s="47"/>
      <c r="BA205" s="47"/>
    </row>
    <row r="206" spans="2:53" ht="41.25" customHeight="1">
      <c r="B206" s="47"/>
      <c r="C206" s="47"/>
      <c r="E206" s="47"/>
      <c r="H206" s="47"/>
      <c r="BA206" s="47"/>
    </row>
    <row r="207" spans="2:53" ht="41.25" customHeight="1">
      <c r="B207" s="47"/>
      <c r="C207" s="47"/>
      <c r="E207" s="47"/>
      <c r="H207" s="47"/>
      <c r="BA207" s="47"/>
    </row>
    <row r="208" spans="2:53" ht="41.25" customHeight="1">
      <c r="B208" s="47"/>
      <c r="C208" s="47"/>
      <c r="E208" s="47"/>
      <c r="H208" s="47"/>
      <c r="BA208" s="47"/>
    </row>
    <row r="209" spans="2:53" ht="41.25" customHeight="1">
      <c r="B209" s="47"/>
      <c r="C209" s="47"/>
      <c r="E209" s="47"/>
      <c r="H209" s="47"/>
      <c r="BA209" s="47"/>
    </row>
    <row r="210" spans="2:53" ht="41.25" customHeight="1">
      <c r="B210" s="47"/>
      <c r="C210" s="47"/>
      <c r="E210" s="47"/>
      <c r="H210" s="47"/>
      <c r="BA210" s="47"/>
    </row>
    <row r="211" spans="2:53" ht="41.25" customHeight="1">
      <c r="B211" s="47"/>
      <c r="C211" s="47"/>
      <c r="E211" s="47"/>
      <c r="H211" s="47"/>
      <c r="BA211" s="47"/>
    </row>
    <row r="212" spans="2:53" ht="41.25" customHeight="1">
      <c r="B212" s="47"/>
      <c r="C212" s="47"/>
      <c r="E212" s="47"/>
      <c r="H212" s="47"/>
      <c r="BA212" s="47"/>
    </row>
    <row r="213" spans="2:53" ht="41.25" customHeight="1">
      <c r="B213" s="47"/>
      <c r="C213" s="47"/>
      <c r="E213" s="47"/>
      <c r="H213" s="47"/>
      <c r="BA213" s="47"/>
    </row>
    <row r="214" spans="2:53" ht="41.25" customHeight="1">
      <c r="B214" s="47"/>
      <c r="C214" s="47"/>
      <c r="E214" s="47"/>
      <c r="H214" s="47"/>
      <c r="BA214" s="47"/>
    </row>
    <row r="215" spans="2:53" ht="41.25" customHeight="1">
      <c r="B215" s="47"/>
      <c r="C215" s="47"/>
      <c r="E215" s="47"/>
      <c r="H215" s="47"/>
      <c r="BA215" s="47"/>
    </row>
    <row r="216" spans="2:53" ht="41.25" customHeight="1">
      <c r="B216" s="47"/>
      <c r="C216" s="47"/>
      <c r="E216" s="47"/>
      <c r="H216" s="47"/>
      <c r="BA216" s="47"/>
    </row>
    <row r="217" spans="2:53" ht="41.25" customHeight="1">
      <c r="B217" s="47"/>
      <c r="C217" s="47"/>
      <c r="E217" s="47"/>
      <c r="H217" s="47"/>
      <c r="BA217" s="47"/>
    </row>
    <row r="218" spans="2:53" ht="41.25" customHeight="1">
      <c r="B218" s="47"/>
      <c r="C218" s="47"/>
      <c r="E218" s="47"/>
      <c r="H218" s="47"/>
      <c r="BA218" s="47"/>
    </row>
    <row r="219" spans="2:53" ht="41.25" customHeight="1">
      <c r="B219" s="47"/>
      <c r="C219" s="47"/>
      <c r="E219" s="47"/>
      <c r="H219" s="47"/>
      <c r="BA219" s="47"/>
    </row>
    <row r="220" spans="2:53" ht="41.25" customHeight="1">
      <c r="B220" s="47"/>
      <c r="C220" s="47"/>
      <c r="E220" s="47"/>
      <c r="H220" s="47"/>
      <c r="BA220" s="47"/>
    </row>
    <row r="221" spans="2:53" ht="41.25" customHeight="1">
      <c r="B221" s="47"/>
      <c r="C221" s="47"/>
      <c r="E221" s="47"/>
      <c r="H221" s="47"/>
      <c r="BA221" s="47"/>
    </row>
    <row r="222" spans="2:53" ht="41.25" customHeight="1">
      <c r="B222" s="47"/>
      <c r="C222" s="47"/>
      <c r="E222" s="47"/>
      <c r="H222" s="47"/>
      <c r="BA222" s="47"/>
    </row>
    <row r="223" spans="2:53" ht="41.25" customHeight="1">
      <c r="B223" s="47"/>
      <c r="C223" s="47"/>
      <c r="E223" s="47"/>
      <c r="H223" s="47"/>
      <c r="BA223" s="47"/>
    </row>
    <row r="224" spans="2:53" ht="41.25" customHeight="1">
      <c r="B224" s="47"/>
      <c r="C224" s="47"/>
      <c r="E224" s="47"/>
      <c r="H224" s="47"/>
      <c r="BA224" s="47"/>
    </row>
    <row r="225" spans="2:53" ht="41.25" customHeight="1">
      <c r="B225" s="47"/>
      <c r="C225" s="47"/>
      <c r="E225" s="47"/>
      <c r="H225" s="47"/>
      <c r="BA225" s="47"/>
    </row>
    <row r="226" spans="2:53" ht="41.25" customHeight="1">
      <c r="B226" s="47"/>
      <c r="C226" s="47"/>
      <c r="E226" s="47"/>
      <c r="H226" s="47"/>
      <c r="BA226" s="47"/>
    </row>
    <row r="227" spans="2:53" ht="41.25" customHeight="1">
      <c r="B227" s="47"/>
      <c r="C227" s="47"/>
      <c r="E227" s="47"/>
      <c r="H227" s="47"/>
      <c r="BA227" s="47"/>
    </row>
    <row r="228" spans="2:53" ht="41.25" customHeight="1">
      <c r="B228" s="47"/>
      <c r="C228" s="47"/>
      <c r="E228" s="47"/>
      <c r="H228" s="47"/>
      <c r="BA228" s="47"/>
    </row>
    <row r="229" spans="2:53" ht="41.25" customHeight="1">
      <c r="B229" s="47"/>
      <c r="C229" s="47"/>
      <c r="E229" s="47"/>
      <c r="H229" s="47"/>
      <c r="BA229" s="47"/>
    </row>
    <row r="230" spans="2:53" ht="41.25" customHeight="1">
      <c r="B230" s="47"/>
      <c r="C230" s="47"/>
      <c r="E230" s="47"/>
      <c r="H230" s="47"/>
      <c r="BA230" s="47"/>
    </row>
    <row r="231" spans="2:53" ht="41.25" customHeight="1">
      <c r="B231" s="47"/>
      <c r="C231" s="47"/>
      <c r="E231" s="47"/>
      <c r="H231" s="47"/>
      <c r="BA231" s="47"/>
    </row>
    <row r="232" spans="2:53" ht="41.25" customHeight="1">
      <c r="B232" s="47"/>
      <c r="C232" s="47"/>
      <c r="E232" s="47"/>
      <c r="H232" s="47"/>
      <c r="BA232" s="47"/>
    </row>
    <row r="233" spans="2:53" ht="41.25" customHeight="1">
      <c r="B233" s="47"/>
      <c r="C233" s="47"/>
      <c r="E233" s="47"/>
      <c r="H233" s="47"/>
      <c r="BA233" s="47"/>
    </row>
    <row r="234" spans="2:53" ht="41.25" customHeight="1">
      <c r="B234" s="47"/>
      <c r="C234" s="47"/>
      <c r="E234" s="47"/>
      <c r="H234" s="47"/>
      <c r="BA234" s="47"/>
    </row>
    <row r="235" spans="2:53" ht="41.25" customHeight="1">
      <c r="B235" s="47"/>
      <c r="C235" s="47"/>
      <c r="E235" s="47"/>
      <c r="H235" s="47"/>
      <c r="BA235" s="47"/>
    </row>
    <row r="236" spans="2:53" ht="41.25" customHeight="1">
      <c r="B236" s="47"/>
      <c r="C236" s="47"/>
      <c r="E236" s="47"/>
      <c r="H236" s="47"/>
      <c r="BA236" s="47"/>
    </row>
    <row r="237" spans="2:53" ht="41.25" customHeight="1">
      <c r="B237" s="47"/>
      <c r="C237" s="47"/>
      <c r="E237" s="47"/>
      <c r="H237" s="47"/>
      <c r="BA237" s="47"/>
    </row>
    <row r="238" spans="2:53" ht="41.25" customHeight="1">
      <c r="B238" s="47"/>
      <c r="C238" s="47"/>
      <c r="E238" s="47"/>
      <c r="H238" s="47"/>
      <c r="BA238" s="47"/>
    </row>
    <row r="239" spans="2:53" ht="41.25" customHeight="1">
      <c r="B239" s="47"/>
      <c r="C239" s="47"/>
      <c r="E239" s="47"/>
      <c r="H239" s="47"/>
      <c r="BA239" s="47"/>
    </row>
    <row r="240" spans="2:53" ht="41.25" customHeight="1">
      <c r="B240" s="47"/>
      <c r="C240" s="47"/>
      <c r="E240" s="47"/>
      <c r="H240" s="47"/>
      <c r="BA240" s="47"/>
    </row>
    <row r="241" spans="2:53" ht="41.25" customHeight="1">
      <c r="B241" s="47"/>
      <c r="C241" s="47"/>
      <c r="E241" s="47"/>
      <c r="H241" s="47"/>
      <c r="BA241" s="47"/>
    </row>
    <row r="242" spans="2:53" ht="41.25" customHeight="1">
      <c r="B242" s="47"/>
      <c r="C242" s="47"/>
      <c r="E242" s="47"/>
      <c r="H242" s="47"/>
      <c r="BA242" s="47"/>
    </row>
    <row r="243" spans="2:53" ht="41.25" customHeight="1">
      <c r="B243" s="47"/>
      <c r="C243" s="47"/>
      <c r="E243" s="47"/>
      <c r="H243" s="47"/>
      <c r="BA243" s="47"/>
    </row>
    <row r="244" spans="2:53" ht="41.25" customHeight="1">
      <c r="B244" s="47"/>
      <c r="C244" s="47"/>
      <c r="E244" s="47"/>
      <c r="H244" s="47"/>
      <c r="BA244" s="47"/>
    </row>
    <row r="245" spans="2:53" ht="41.25" customHeight="1">
      <c r="B245" s="47"/>
      <c r="C245" s="47"/>
      <c r="E245" s="47"/>
      <c r="H245" s="47"/>
      <c r="BA245" s="47"/>
    </row>
    <row r="246" spans="2:53" ht="41.25" customHeight="1">
      <c r="B246" s="47"/>
      <c r="C246" s="47"/>
      <c r="E246" s="47"/>
      <c r="H246" s="47"/>
      <c r="BA246" s="47"/>
    </row>
    <row r="247" spans="2:53" ht="41.25" customHeight="1">
      <c r="B247" s="47"/>
      <c r="C247" s="47"/>
      <c r="E247" s="47"/>
      <c r="H247" s="47"/>
      <c r="BA247" s="47"/>
    </row>
    <row r="248" spans="2:53" ht="41.25" customHeight="1">
      <c r="B248" s="47"/>
      <c r="C248" s="47"/>
      <c r="E248" s="47"/>
      <c r="H248" s="47"/>
      <c r="BA248" s="47"/>
    </row>
    <row r="249" spans="2:53" ht="41.25" customHeight="1">
      <c r="B249" s="47"/>
      <c r="C249" s="47"/>
      <c r="E249" s="47"/>
      <c r="H249" s="47"/>
      <c r="BA249" s="47"/>
    </row>
    <row r="250" spans="2:53" ht="41.25" customHeight="1">
      <c r="B250" s="47"/>
      <c r="C250" s="47"/>
      <c r="E250" s="47"/>
      <c r="H250" s="47"/>
      <c r="BA250" s="47"/>
    </row>
    <row r="251" spans="2:53" ht="41.25" customHeight="1">
      <c r="B251" s="47"/>
      <c r="C251" s="47"/>
      <c r="E251" s="47"/>
      <c r="H251" s="47"/>
      <c r="BA251" s="47"/>
    </row>
    <row r="252" spans="2:53" ht="41.25" customHeight="1">
      <c r="B252" s="47"/>
      <c r="C252" s="47"/>
      <c r="E252" s="47"/>
      <c r="H252" s="47"/>
      <c r="BA252" s="47"/>
    </row>
    <row r="253" spans="2:53" ht="41.25" customHeight="1">
      <c r="B253" s="47"/>
      <c r="C253" s="47"/>
      <c r="E253" s="47"/>
      <c r="H253" s="47"/>
      <c r="BA253" s="47"/>
    </row>
    <row r="254" spans="2:53" ht="41.25" customHeight="1">
      <c r="B254" s="47"/>
      <c r="C254" s="47"/>
      <c r="E254" s="47"/>
      <c r="H254" s="47"/>
      <c r="BA254" s="47"/>
    </row>
    <row r="255" spans="2:53" ht="41.25" customHeight="1">
      <c r="B255" s="47"/>
      <c r="C255" s="47"/>
      <c r="E255" s="47"/>
      <c r="H255" s="47"/>
      <c r="BA255" s="47"/>
    </row>
    <row r="256" spans="2:53" ht="41.25" customHeight="1">
      <c r="B256" s="47"/>
      <c r="C256" s="47"/>
      <c r="E256" s="47"/>
      <c r="H256" s="47"/>
      <c r="BA256" s="47"/>
    </row>
    <row r="257" spans="2:53" ht="41.25" customHeight="1">
      <c r="B257" s="47"/>
      <c r="C257" s="47"/>
      <c r="E257" s="47"/>
      <c r="H257" s="47"/>
      <c r="BA257" s="47"/>
    </row>
    <row r="258" spans="2:53" ht="41.25" customHeight="1">
      <c r="B258" s="47"/>
      <c r="C258" s="47"/>
      <c r="E258" s="47"/>
      <c r="H258" s="47"/>
      <c r="BA258" s="47"/>
    </row>
    <row r="259" spans="2:53" ht="41.25" customHeight="1">
      <c r="B259" s="47"/>
      <c r="C259" s="47"/>
      <c r="E259" s="47"/>
      <c r="H259" s="47"/>
      <c r="BA259" s="47"/>
    </row>
    <row r="260" spans="2:53" ht="41.25" customHeight="1">
      <c r="B260" s="47"/>
      <c r="C260" s="47"/>
      <c r="E260" s="47"/>
      <c r="H260" s="47"/>
      <c r="BA260" s="47"/>
    </row>
    <row r="261" spans="2:53" ht="41.25" customHeight="1">
      <c r="B261" s="47"/>
      <c r="C261" s="47"/>
      <c r="E261" s="47"/>
      <c r="H261" s="47"/>
      <c r="BA261" s="47"/>
    </row>
    <row r="262" spans="2:53" ht="41.25" customHeight="1">
      <c r="B262" s="47"/>
      <c r="C262" s="47"/>
      <c r="E262" s="47"/>
      <c r="H262" s="47"/>
      <c r="BA262" s="47"/>
    </row>
    <row r="263" spans="2:53" ht="41.25" customHeight="1">
      <c r="B263" s="47"/>
      <c r="C263" s="47"/>
      <c r="E263" s="47"/>
      <c r="H263" s="47"/>
      <c r="BA263" s="47"/>
    </row>
    <row r="264" spans="2:53" ht="41.25" customHeight="1">
      <c r="B264" s="47"/>
      <c r="C264" s="47"/>
      <c r="E264" s="47"/>
      <c r="H264" s="47"/>
      <c r="BA264" s="47"/>
    </row>
    <row r="265" spans="2:53" ht="41.25" customHeight="1">
      <c r="B265" s="47"/>
      <c r="C265" s="47"/>
      <c r="E265" s="47"/>
      <c r="H265" s="47"/>
      <c r="BA265" s="47"/>
    </row>
    <row r="266" spans="2:53" ht="41.25" customHeight="1">
      <c r="B266" s="47"/>
      <c r="C266" s="47"/>
      <c r="E266" s="47"/>
      <c r="H266" s="47"/>
      <c r="BA266" s="47"/>
    </row>
    <row r="267" spans="2:53" ht="41.25" customHeight="1">
      <c r="B267" s="47"/>
      <c r="C267" s="47"/>
      <c r="E267" s="47"/>
      <c r="H267" s="47"/>
      <c r="BA267" s="47"/>
    </row>
    <row r="268" spans="2:53" ht="41.25" customHeight="1">
      <c r="B268" s="47"/>
      <c r="C268" s="47"/>
      <c r="E268" s="47"/>
      <c r="H268" s="47"/>
      <c r="BA268" s="47"/>
    </row>
    <row r="269" spans="2:53" ht="41.25" customHeight="1">
      <c r="B269" s="47"/>
      <c r="C269" s="47"/>
      <c r="E269" s="47"/>
      <c r="H269" s="47"/>
      <c r="BA269" s="47"/>
    </row>
    <row r="270" spans="2:53" ht="41.25" customHeight="1">
      <c r="B270" s="47"/>
      <c r="C270" s="47"/>
      <c r="E270" s="47"/>
      <c r="H270" s="47"/>
      <c r="BA270" s="47"/>
    </row>
    <row r="271" spans="2:53" ht="41.25" customHeight="1">
      <c r="B271" s="47"/>
      <c r="C271" s="47"/>
      <c r="E271" s="47"/>
      <c r="H271" s="47"/>
      <c r="BA271" s="47"/>
    </row>
    <row r="272" spans="2:53" ht="41.25" customHeight="1">
      <c r="B272" s="47"/>
      <c r="C272" s="47"/>
      <c r="E272" s="47"/>
      <c r="H272" s="47"/>
      <c r="BA272" s="47"/>
    </row>
    <row r="273" spans="2:53" ht="41.25" customHeight="1">
      <c r="B273" s="47"/>
      <c r="C273" s="47"/>
      <c r="E273" s="47"/>
      <c r="H273" s="47"/>
      <c r="BA273" s="47"/>
    </row>
    <row r="274" spans="2:53" ht="41.25" customHeight="1">
      <c r="B274" s="47"/>
      <c r="C274" s="47"/>
      <c r="E274" s="47"/>
      <c r="H274" s="47"/>
      <c r="BA274" s="47"/>
    </row>
    <row r="275" spans="2:53" ht="41.25" customHeight="1">
      <c r="B275" s="47"/>
      <c r="C275" s="47"/>
      <c r="E275" s="47"/>
      <c r="H275" s="47"/>
      <c r="BA275" s="47"/>
    </row>
    <row r="276" spans="2:53" ht="41.25" customHeight="1">
      <c r="B276" s="47"/>
      <c r="C276" s="47"/>
      <c r="E276" s="47"/>
      <c r="H276" s="47"/>
      <c r="BA276" s="47"/>
    </row>
    <row r="277" spans="2:53" ht="41.25" customHeight="1">
      <c r="B277" s="47"/>
      <c r="C277" s="47"/>
      <c r="E277" s="47"/>
      <c r="H277" s="47"/>
      <c r="BA277" s="47"/>
    </row>
    <row r="278" spans="2:53" ht="41.25" customHeight="1">
      <c r="B278" s="47"/>
      <c r="C278" s="47"/>
      <c r="E278" s="47"/>
      <c r="H278" s="47"/>
      <c r="BA278" s="47"/>
    </row>
    <row r="279" spans="2:53" ht="41.25" customHeight="1">
      <c r="B279" s="47"/>
      <c r="C279" s="47"/>
      <c r="E279" s="47"/>
      <c r="H279" s="47"/>
      <c r="BA279" s="47"/>
    </row>
    <row r="280" spans="2:53" ht="41.25" customHeight="1">
      <c r="B280" s="47"/>
      <c r="C280" s="47"/>
      <c r="E280" s="47"/>
      <c r="H280" s="47"/>
      <c r="BA280" s="47"/>
    </row>
    <row r="281" spans="2:53" ht="41.25" customHeight="1">
      <c r="B281" s="47"/>
      <c r="C281" s="47"/>
      <c r="E281" s="47"/>
      <c r="H281" s="47"/>
      <c r="BA281" s="47"/>
    </row>
    <row r="282" spans="2:53" ht="41.25" customHeight="1">
      <c r="B282" s="47"/>
      <c r="C282" s="47"/>
      <c r="E282" s="47"/>
      <c r="H282" s="47"/>
      <c r="BA282" s="47"/>
    </row>
    <row r="283" spans="2:53" ht="41.25" customHeight="1">
      <c r="B283" s="47"/>
      <c r="C283" s="47"/>
      <c r="E283" s="47"/>
      <c r="H283" s="47"/>
      <c r="BA283" s="47"/>
    </row>
    <row r="284" spans="2:53" ht="41.25" customHeight="1">
      <c r="B284" s="47"/>
      <c r="C284" s="47"/>
      <c r="E284" s="47"/>
      <c r="H284" s="47"/>
      <c r="BA284" s="47"/>
    </row>
    <row r="285" spans="2:53" ht="41.25" customHeight="1">
      <c r="B285" s="47"/>
      <c r="C285" s="47"/>
      <c r="E285" s="47"/>
      <c r="H285" s="47"/>
      <c r="BA285" s="47"/>
    </row>
    <row r="286" spans="2:53" ht="41.25" customHeight="1">
      <c r="B286" s="47"/>
      <c r="C286" s="47"/>
      <c r="E286" s="47"/>
      <c r="H286" s="47"/>
      <c r="BA286" s="47"/>
    </row>
    <row r="287" spans="2:53" ht="41.25" customHeight="1">
      <c r="B287" s="47"/>
      <c r="C287" s="47"/>
      <c r="E287" s="47"/>
      <c r="H287" s="47"/>
      <c r="BA287" s="47"/>
    </row>
    <row r="288" spans="2:53" ht="41.25" customHeight="1">
      <c r="B288" s="47"/>
      <c r="C288" s="47"/>
      <c r="E288" s="47"/>
      <c r="H288" s="47"/>
      <c r="BA288" s="47"/>
    </row>
    <row r="289" spans="2:53" ht="41.25" customHeight="1">
      <c r="B289" s="47"/>
      <c r="C289" s="47"/>
      <c r="E289" s="47"/>
      <c r="H289" s="47"/>
      <c r="BA289" s="47"/>
    </row>
    <row r="290" spans="2:53" ht="41.25" customHeight="1">
      <c r="B290" s="47"/>
      <c r="C290" s="47"/>
      <c r="E290" s="47"/>
      <c r="H290" s="47"/>
      <c r="BA290" s="47"/>
    </row>
    <row r="291" spans="2:53" ht="41.25" customHeight="1">
      <c r="B291" s="47"/>
      <c r="C291" s="47"/>
      <c r="E291" s="47"/>
      <c r="H291" s="47"/>
      <c r="BA291" s="47"/>
    </row>
    <row r="292" spans="2:53" ht="41.25" customHeight="1">
      <c r="B292" s="47"/>
      <c r="C292" s="47"/>
      <c r="E292" s="47"/>
      <c r="H292" s="47"/>
      <c r="BA292" s="47"/>
    </row>
    <row r="293" spans="2:53" ht="41.25" customHeight="1">
      <c r="B293" s="47"/>
      <c r="C293" s="47"/>
      <c r="E293" s="47"/>
      <c r="H293" s="47"/>
      <c r="BA293" s="47"/>
    </row>
    <row r="294" spans="2:53" ht="41.25" customHeight="1">
      <c r="B294" s="47"/>
      <c r="C294" s="47"/>
      <c r="E294" s="47"/>
      <c r="H294" s="47"/>
      <c r="BA294" s="47"/>
    </row>
    <row r="295" spans="2:53" ht="41.25" customHeight="1">
      <c r="B295" s="47"/>
      <c r="C295" s="47"/>
      <c r="E295" s="47"/>
      <c r="H295" s="47"/>
      <c r="BA295" s="47"/>
    </row>
    <row r="296" spans="2:53" ht="41.25" customHeight="1">
      <c r="B296" s="47"/>
      <c r="C296" s="47"/>
      <c r="E296" s="47"/>
      <c r="H296" s="47"/>
      <c r="BA296" s="47"/>
    </row>
    <row r="297" spans="2:53" ht="41.25" customHeight="1">
      <c r="B297" s="47"/>
      <c r="C297" s="47"/>
      <c r="E297" s="47"/>
      <c r="H297" s="47"/>
      <c r="BA297" s="47"/>
    </row>
    <row r="298" spans="2:53" ht="41.25" customHeight="1">
      <c r="B298" s="47"/>
      <c r="C298" s="47"/>
      <c r="E298" s="47"/>
      <c r="H298" s="47"/>
      <c r="BA298" s="47"/>
    </row>
    <row r="299" spans="2:53" ht="41.25" customHeight="1">
      <c r="B299" s="47"/>
      <c r="C299" s="47"/>
      <c r="E299" s="47"/>
      <c r="H299" s="47"/>
      <c r="BA299" s="47"/>
    </row>
    <row r="300" spans="2:53" ht="41.25" customHeight="1">
      <c r="B300" s="47"/>
      <c r="C300" s="47"/>
      <c r="E300" s="47"/>
      <c r="H300" s="47"/>
      <c r="BA300" s="47"/>
    </row>
    <row r="301" spans="2:53" ht="41.25" customHeight="1">
      <c r="B301" s="47"/>
      <c r="C301" s="47"/>
      <c r="E301" s="47"/>
      <c r="H301" s="47"/>
      <c r="BA301" s="47"/>
    </row>
    <row r="302" spans="2:53" ht="41.25" customHeight="1">
      <c r="B302" s="47"/>
      <c r="C302" s="47"/>
      <c r="E302" s="47"/>
      <c r="H302" s="47"/>
      <c r="BA302" s="47"/>
    </row>
    <row r="303" spans="2:53" ht="41.25" customHeight="1">
      <c r="B303" s="47"/>
      <c r="C303" s="47"/>
      <c r="E303" s="47"/>
      <c r="H303" s="47"/>
      <c r="BA303" s="47"/>
    </row>
    <row r="304" spans="2:53" ht="41.25" customHeight="1">
      <c r="B304" s="47"/>
      <c r="C304" s="47"/>
      <c r="E304" s="47"/>
      <c r="H304" s="47"/>
      <c r="BA304" s="47"/>
    </row>
  </sheetData>
  <mergeCells count="12">
    <mergeCell ref="BC3:BC4"/>
    <mergeCell ref="A87:H87"/>
    <mergeCell ref="AY3:AZ3"/>
    <mergeCell ref="A3:G3"/>
    <mergeCell ref="M3:W3"/>
    <mergeCell ref="Y3:AI3"/>
    <mergeCell ref="AK3:AO3"/>
    <mergeCell ref="AR3:AT3"/>
    <mergeCell ref="AV3:AV4"/>
    <mergeCell ref="H3:L3"/>
    <mergeCell ref="AW3:AX3"/>
    <mergeCell ref="AU3:AU4"/>
  </mergeCells>
  <conditionalFormatting sqref="D17">
    <cfRule type="duplicateValues" dxfId="26" priority="101" stopIfTrue="1"/>
  </conditionalFormatting>
  <conditionalFormatting sqref="D16">
    <cfRule type="duplicateValues" dxfId="25" priority="100" stopIfTrue="1"/>
  </conditionalFormatting>
  <conditionalFormatting sqref="D15">
    <cfRule type="duplicateValues" dxfId="24" priority="99" stopIfTrue="1"/>
  </conditionalFormatting>
  <conditionalFormatting sqref="D14">
    <cfRule type="duplicateValues" dxfId="23" priority="97" stopIfTrue="1"/>
  </conditionalFormatting>
  <conditionalFormatting sqref="D13">
    <cfRule type="duplicateValues" dxfId="22" priority="96" stopIfTrue="1"/>
  </conditionalFormatting>
  <conditionalFormatting sqref="D12">
    <cfRule type="duplicateValues" dxfId="21" priority="95" stopIfTrue="1"/>
  </conditionalFormatting>
  <conditionalFormatting sqref="D11">
    <cfRule type="duplicateValues" dxfId="20" priority="94" stopIfTrue="1"/>
  </conditionalFormatting>
  <conditionalFormatting sqref="D10">
    <cfRule type="duplicateValues" dxfId="19" priority="93" stopIfTrue="1"/>
  </conditionalFormatting>
  <conditionalFormatting sqref="D9">
    <cfRule type="duplicateValues" dxfId="18" priority="92" stopIfTrue="1"/>
  </conditionalFormatting>
  <conditionalFormatting sqref="D8">
    <cfRule type="duplicateValues" dxfId="17" priority="91" stopIfTrue="1"/>
  </conditionalFormatting>
  <conditionalFormatting sqref="D7">
    <cfRule type="duplicateValues" dxfId="16" priority="90" stopIfTrue="1"/>
  </conditionalFormatting>
  <conditionalFormatting sqref="D40">
    <cfRule type="duplicateValues" dxfId="15" priority="57" stopIfTrue="1"/>
  </conditionalFormatting>
  <conditionalFormatting sqref="D36">
    <cfRule type="duplicateValues" dxfId="14" priority="56"/>
  </conditionalFormatting>
  <conditionalFormatting sqref="D32">
    <cfRule type="duplicateValues" dxfId="13" priority="40"/>
  </conditionalFormatting>
  <conditionalFormatting sqref="D29">
    <cfRule type="duplicateValues" dxfId="12" priority="4"/>
  </conditionalFormatting>
  <conditionalFormatting sqref="D33">
    <cfRule type="duplicateValues" dxfId="11" priority="3" stopIfTrue="1"/>
  </conditionalFormatting>
  <conditionalFormatting sqref="D5:D66">
    <cfRule type="duplicateValues" dxfId="10" priority="190" stopIfTrue="1"/>
  </conditionalFormatting>
  <pageMargins left="0.47244094488188998" right="0.27559055118110198" top="0.74803149606299202" bottom="0.74803149606299202" header="0.31496062992126" footer="0.31496062992126"/>
  <pageSetup paperSize="9" scale="42" orientation="landscape" r:id="rId1"/>
  <rowBreaks count="3" manualBreakCount="3">
    <brk id="27" max="54" man="1"/>
    <brk id="56" max="54" man="1"/>
    <brk id="77" max="5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7"/>
  <sheetViews>
    <sheetView topLeftCell="AH54" workbookViewId="0">
      <selection activeCell="BC71" sqref="BC71"/>
    </sheetView>
  </sheetViews>
  <sheetFormatPr defaultColWidth="9.140625" defaultRowHeight="15"/>
  <cols>
    <col min="1" max="1" width="5.140625" style="27" bestFit="1" customWidth="1"/>
    <col min="2" max="2" width="15.42578125" style="27" bestFit="1" customWidth="1"/>
    <col min="3" max="3" width="36" style="27" customWidth="1"/>
    <col min="4" max="4" width="9.7109375" style="27" bestFit="1" customWidth="1"/>
    <col min="5" max="5" width="4.5703125" style="27" bestFit="1" customWidth="1"/>
    <col min="6" max="6" width="4.28515625" style="27" bestFit="1" customWidth="1"/>
    <col min="7" max="7" width="14.28515625" style="27" bestFit="1" customWidth="1"/>
    <col min="8" max="8" width="20.85546875" style="27" bestFit="1" customWidth="1"/>
    <col min="9" max="9" width="5.42578125" style="27" bestFit="1" customWidth="1"/>
    <col min="10" max="10" width="12" style="27" customWidth="1"/>
    <col min="11" max="11" width="6.85546875" style="27" bestFit="1" customWidth="1"/>
    <col min="12" max="13" width="7.7109375" style="27" bestFit="1" customWidth="1"/>
    <col min="14" max="14" width="10.5703125" style="27" bestFit="1" customWidth="1"/>
    <col min="15" max="15" width="8.5703125" style="27" bestFit="1" customWidth="1"/>
    <col min="16" max="16" width="6.42578125" style="27" bestFit="1" customWidth="1"/>
    <col min="17" max="17" width="8.140625" style="27" bestFit="1" customWidth="1"/>
    <col min="18" max="18" width="6.85546875" style="27" bestFit="1" customWidth="1"/>
    <col min="19" max="20" width="7.7109375" style="27" bestFit="1" customWidth="1"/>
    <col min="21" max="21" width="10.5703125" style="27" bestFit="1" customWidth="1"/>
    <col min="22" max="22" width="8.5703125" style="27" bestFit="1" customWidth="1"/>
    <col min="23" max="23" width="6.42578125" style="27" bestFit="1" customWidth="1"/>
    <col min="24" max="24" width="8.140625" style="27" bestFit="1" customWidth="1"/>
    <col min="25" max="25" width="6.85546875" style="27" bestFit="1" customWidth="1"/>
    <col min="26" max="27" width="7.7109375" style="27" bestFit="1" customWidth="1"/>
    <col min="28" max="28" width="10.5703125" style="27" bestFit="1" customWidth="1"/>
    <col min="29" max="29" width="8.5703125" style="27" bestFit="1" customWidth="1"/>
    <col min="30" max="30" width="6.42578125" style="27" bestFit="1" customWidth="1"/>
    <col min="31" max="31" width="8.140625" style="27" bestFit="1" customWidth="1"/>
    <col min="32" max="32" width="6.85546875" style="27" bestFit="1" customWidth="1"/>
    <col min="33" max="34" width="7.7109375" style="27" bestFit="1" customWidth="1"/>
    <col min="35" max="35" width="10.5703125" style="27" bestFit="1" customWidth="1"/>
    <col min="36" max="36" width="8.5703125" style="27" bestFit="1" customWidth="1"/>
    <col min="37" max="37" width="6.42578125" style="27" bestFit="1" customWidth="1"/>
    <col min="38" max="38" width="8.140625" style="27" bestFit="1" customWidth="1"/>
    <col min="39" max="39" width="6.85546875" style="27" bestFit="1" customWidth="1"/>
    <col min="40" max="40" width="7.7109375" style="27" bestFit="1" customWidth="1"/>
    <col min="41" max="41" width="6.42578125" style="27" bestFit="1" customWidth="1"/>
    <col min="42" max="42" width="7.5703125" style="27" bestFit="1" customWidth="1"/>
    <col min="43" max="43" width="2.5703125" style="27" bestFit="1" customWidth="1"/>
    <col min="44" max="44" width="4.85546875" style="27" bestFit="1" customWidth="1"/>
    <col min="45" max="45" width="7.140625" style="27" bestFit="1" customWidth="1"/>
    <col min="46" max="46" width="8.85546875" style="27" bestFit="1" customWidth="1"/>
    <col min="47" max="47" width="4.140625" style="27" bestFit="1" customWidth="1"/>
    <col min="48" max="48" width="5.140625" style="27" bestFit="1" customWidth="1"/>
    <col min="49" max="49" width="9.5703125" style="27" bestFit="1" customWidth="1"/>
    <col min="50" max="50" width="11.85546875" style="27" bestFit="1" customWidth="1"/>
    <col min="51" max="51" width="16" style="27" bestFit="1" customWidth="1"/>
    <col min="52" max="52" width="10.28515625" style="27" bestFit="1" customWidth="1"/>
    <col min="53" max="53" width="9.140625" style="27" bestFit="1" customWidth="1"/>
    <col min="54" max="54" width="8.7109375" style="27" bestFit="1" customWidth="1"/>
    <col min="55" max="55" width="7" style="27" bestFit="1" customWidth="1"/>
    <col min="56" max="56" width="9.42578125" style="27" bestFit="1" customWidth="1"/>
    <col min="57" max="57" width="5.140625" style="27" bestFit="1" customWidth="1"/>
    <col min="58" max="58" width="8.140625" style="27" customWidth="1"/>
    <col min="59" max="59" width="10.42578125" style="27" bestFit="1" customWidth="1"/>
    <col min="60" max="16384" width="9.140625" style="27"/>
  </cols>
  <sheetData>
    <row r="1" spans="1:62" ht="30">
      <c r="A1" s="24"/>
      <c r="B1" s="25" t="s">
        <v>171</v>
      </c>
      <c r="C1" s="26" t="s">
        <v>172</v>
      </c>
    </row>
    <row r="2" spans="1:62">
      <c r="A2" s="24"/>
      <c r="B2" s="25" t="s">
        <v>173</v>
      </c>
      <c r="C2" s="26" t="s">
        <v>174</v>
      </c>
    </row>
    <row r="3" spans="1:62" ht="30">
      <c r="A3" s="24"/>
      <c r="B3" s="25" t="s">
        <v>175</v>
      </c>
      <c r="C3" s="28" t="s">
        <v>293</v>
      </c>
      <c r="K3" s="29" t="s">
        <v>177</v>
      </c>
      <c r="L3" s="29" t="s">
        <v>178</v>
      </c>
      <c r="M3" s="29" t="s">
        <v>179</v>
      </c>
      <c r="N3" s="29" t="s">
        <v>180</v>
      </c>
      <c r="O3" s="29" t="s">
        <v>181</v>
      </c>
      <c r="P3" s="29" t="s">
        <v>182</v>
      </c>
      <c r="Q3" s="29" t="s">
        <v>176</v>
      </c>
      <c r="R3" s="29" t="s">
        <v>177</v>
      </c>
      <c r="S3" s="29" t="s">
        <v>178</v>
      </c>
      <c r="T3" s="29" t="s">
        <v>179</v>
      </c>
      <c r="U3" s="29" t="s">
        <v>180</v>
      </c>
      <c r="V3" s="29" t="s">
        <v>181</v>
      </c>
      <c r="W3" s="29" t="s">
        <v>182</v>
      </c>
      <c r="X3" s="29" t="s">
        <v>176</v>
      </c>
      <c r="Y3" s="29" t="s">
        <v>177</v>
      </c>
      <c r="Z3" s="29" t="s">
        <v>178</v>
      </c>
      <c r="AA3" s="29" t="s">
        <v>179</v>
      </c>
      <c r="AB3" s="29" t="s">
        <v>180</v>
      </c>
      <c r="AC3" s="29" t="s">
        <v>181</v>
      </c>
      <c r="AD3" s="29" t="s">
        <v>182</v>
      </c>
      <c r="AE3" s="29" t="s">
        <v>176</v>
      </c>
      <c r="AF3" s="29" t="s">
        <v>177</v>
      </c>
      <c r="AG3" s="29" t="s">
        <v>178</v>
      </c>
      <c r="AH3" s="29" t="s">
        <v>179</v>
      </c>
      <c r="AI3" s="29" t="s">
        <v>180</v>
      </c>
      <c r="AJ3" s="29" t="s">
        <v>181</v>
      </c>
      <c r="AK3" s="29" t="s">
        <v>182</v>
      </c>
      <c r="AL3" s="29" t="s">
        <v>176</v>
      </c>
      <c r="AM3" s="29" t="s">
        <v>177</v>
      </c>
      <c r="AN3" s="29" t="s">
        <v>178</v>
      </c>
    </row>
    <row r="4" spans="1:62" ht="60">
      <c r="A4" s="30" t="s">
        <v>183</v>
      </c>
      <c r="B4" s="31" t="s">
        <v>184</v>
      </c>
      <c r="C4" s="31" t="s">
        <v>8</v>
      </c>
      <c r="D4" s="30" t="s">
        <v>9</v>
      </c>
      <c r="E4" s="30" t="s">
        <v>256</v>
      </c>
      <c r="F4" s="30" t="s">
        <v>186</v>
      </c>
      <c r="G4" s="30" t="s">
        <v>27</v>
      </c>
      <c r="H4" s="30" t="s">
        <v>28</v>
      </c>
      <c r="I4" s="30" t="s">
        <v>185</v>
      </c>
      <c r="J4" s="32"/>
      <c r="K4" s="33">
        <v>44829</v>
      </c>
      <c r="L4" s="33">
        <v>44830</v>
      </c>
      <c r="M4" s="33">
        <v>44831</v>
      </c>
      <c r="N4" s="33">
        <v>44832</v>
      </c>
      <c r="O4" s="33">
        <v>44833</v>
      </c>
      <c r="P4" s="33">
        <v>44834</v>
      </c>
      <c r="Q4" s="33">
        <v>44835</v>
      </c>
      <c r="R4" s="33">
        <v>44836</v>
      </c>
      <c r="S4" s="33">
        <v>44837</v>
      </c>
      <c r="T4" s="33">
        <v>44838</v>
      </c>
      <c r="U4" s="33">
        <v>44839</v>
      </c>
      <c r="V4" s="33">
        <v>44840</v>
      </c>
      <c r="W4" s="33">
        <v>44841</v>
      </c>
      <c r="X4" s="33">
        <v>44842</v>
      </c>
      <c r="Y4" s="33">
        <v>44843</v>
      </c>
      <c r="Z4" s="33">
        <v>44844</v>
      </c>
      <c r="AA4" s="33">
        <v>44845</v>
      </c>
      <c r="AB4" s="33">
        <v>44846</v>
      </c>
      <c r="AC4" s="33">
        <v>44847</v>
      </c>
      <c r="AD4" s="33">
        <v>44848</v>
      </c>
      <c r="AE4" s="33">
        <v>44849</v>
      </c>
      <c r="AF4" s="33">
        <v>44850</v>
      </c>
      <c r="AG4" s="33">
        <v>44851</v>
      </c>
      <c r="AH4" s="33">
        <v>44852</v>
      </c>
      <c r="AI4" s="33">
        <v>44853</v>
      </c>
      <c r="AJ4" s="33">
        <v>44854</v>
      </c>
      <c r="AK4" s="33">
        <v>44855</v>
      </c>
      <c r="AL4" s="33">
        <v>44856</v>
      </c>
      <c r="AM4" s="33">
        <v>44857</v>
      </c>
      <c r="AN4" s="33">
        <v>44858</v>
      </c>
      <c r="AO4" s="33"/>
      <c r="AP4" s="30" t="s">
        <v>187</v>
      </c>
      <c r="AQ4" s="30" t="s">
        <v>188</v>
      </c>
      <c r="AR4" s="30" t="s">
        <v>189</v>
      </c>
      <c r="AS4" s="30" t="s">
        <v>190</v>
      </c>
      <c r="AT4" s="30" t="s">
        <v>191</v>
      </c>
      <c r="AU4" s="30" t="s">
        <v>192</v>
      </c>
      <c r="AV4" s="34" t="s">
        <v>193</v>
      </c>
      <c r="AW4" s="30" t="s">
        <v>194</v>
      </c>
      <c r="AX4" s="30" t="s">
        <v>195</v>
      </c>
      <c r="AY4" s="35" t="s">
        <v>294</v>
      </c>
      <c r="AZ4" s="36" t="s">
        <v>196</v>
      </c>
      <c r="BA4" s="36" t="s">
        <v>197</v>
      </c>
      <c r="BB4" s="36" t="s">
        <v>40</v>
      </c>
      <c r="BC4" s="36" t="s">
        <v>198</v>
      </c>
      <c r="BD4" s="36" t="s">
        <v>240</v>
      </c>
      <c r="BE4" s="36" t="s">
        <v>13</v>
      </c>
      <c r="BF4" s="37" t="s">
        <v>35</v>
      </c>
      <c r="BG4" s="37" t="s">
        <v>199</v>
      </c>
      <c r="BI4" s="38"/>
      <c r="BJ4" s="38"/>
    </row>
    <row r="5" spans="1:62">
      <c r="A5" s="39">
        <v>1</v>
      </c>
      <c r="B5" s="113" t="s">
        <v>87</v>
      </c>
      <c r="C5" s="114" t="s">
        <v>82</v>
      </c>
      <c r="D5" s="115">
        <v>44053</v>
      </c>
      <c r="E5" s="116"/>
      <c r="F5" s="116"/>
      <c r="G5" s="116" t="s">
        <v>107</v>
      </c>
      <c r="H5" s="116" t="s">
        <v>76</v>
      </c>
      <c r="I5" s="116" t="s">
        <v>208</v>
      </c>
      <c r="K5" s="117" t="s">
        <v>202</v>
      </c>
      <c r="L5" s="117" t="s">
        <v>201</v>
      </c>
      <c r="M5" s="117" t="s">
        <v>201</v>
      </c>
      <c r="N5" s="117" t="s">
        <v>201</v>
      </c>
      <c r="O5" s="117" t="s">
        <v>201</v>
      </c>
      <c r="P5" s="117" t="s">
        <v>201</v>
      </c>
      <c r="Q5" s="117" t="s">
        <v>201</v>
      </c>
      <c r="R5" s="117" t="s">
        <v>295</v>
      </c>
      <c r="S5" s="117" t="s">
        <v>201</v>
      </c>
      <c r="T5" s="117" t="s">
        <v>201</v>
      </c>
      <c r="U5" s="117" t="s">
        <v>295</v>
      </c>
      <c r="V5" s="117" t="s">
        <v>201</v>
      </c>
      <c r="W5" s="117" t="s">
        <v>201</v>
      </c>
      <c r="X5" s="117" t="s">
        <v>201</v>
      </c>
      <c r="Y5" s="117" t="s">
        <v>202</v>
      </c>
      <c r="Z5" s="117" t="s">
        <v>188</v>
      </c>
      <c r="AA5" s="117" t="s">
        <v>188</v>
      </c>
      <c r="AB5" s="117" t="s">
        <v>201</v>
      </c>
      <c r="AC5" s="117" t="s">
        <v>201</v>
      </c>
      <c r="AD5" s="117" t="s">
        <v>201</v>
      </c>
      <c r="AE5" s="117" t="s">
        <v>201</v>
      </c>
      <c r="AF5" s="117" t="s">
        <v>202</v>
      </c>
      <c r="AG5" s="117" t="s">
        <v>201</v>
      </c>
      <c r="AH5" s="117" t="s">
        <v>201</v>
      </c>
      <c r="AI5" s="117" t="s">
        <v>201</v>
      </c>
      <c r="AJ5" s="117" t="s">
        <v>201</v>
      </c>
      <c r="AK5" s="117" t="s">
        <v>201</v>
      </c>
      <c r="AL5" s="117" t="s">
        <v>201</v>
      </c>
      <c r="AM5" s="117" t="s">
        <v>202</v>
      </c>
      <c r="AN5" s="117" t="s">
        <v>201</v>
      </c>
      <c r="AP5" s="39">
        <f t="shared" ref="AP5:AP68" si="0">COUNTIF(K5:AN5, "P")</f>
        <v>22</v>
      </c>
      <c r="AQ5" s="39">
        <f t="shared" ref="AQ5:AQ68" si="1">COUNTIF(K5:AN5, "EL")</f>
        <v>2</v>
      </c>
      <c r="AR5" s="39">
        <f t="shared" ref="AR5:AR68" si="2">COUNTIF(K5:AN5, "WO")</f>
        <v>4</v>
      </c>
      <c r="AS5" s="39">
        <f t="shared" ref="AS5:AS68" si="3">COUNTIF(K5:AN5, "H")</f>
        <v>2</v>
      </c>
      <c r="AT5" s="39">
        <f t="shared" ref="AT5:AT68" si="4">COUNTIF(K5:AN5, "CO")</f>
        <v>0</v>
      </c>
      <c r="AU5" s="39">
        <f t="shared" ref="AU5:AU68" si="5">COUNTIF(K5:AN5, "A")</f>
        <v>0</v>
      </c>
      <c r="AV5" s="39"/>
      <c r="AW5" s="39">
        <f>AU5+AS5+AR5+AQ5+AP5+AT5</f>
        <v>30</v>
      </c>
      <c r="AX5" s="39">
        <f>AW5-AU5+AV5</f>
        <v>30</v>
      </c>
      <c r="AY5" s="39">
        <f>VLOOKUP($B5,'[2]Production &amp; Operations'!$B$2:$H$166,7,0)</f>
        <v>72.5</v>
      </c>
      <c r="AZ5" s="39">
        <f>VLOOKUP($B5,'[2]Production &amp; Operations'!$B$2:$L$166,11,0)</f>
        <v>200</v>
      </c>
      <c r="BA5" s="39"/>
      <c r="BB5" s="39">
        <v>16063</v>
      </c>
      <c r="BC5" s="39">
        <v>11710</v>
      </c>
      <c r="BD5" s="39">
        <v>2373</v>
      </c>
      <c r="BE5" s="39">
        <v>0</v>
      </c>
      <c r="BF5" s="39"/>
      <c r="BG5" s="39" t="s">
        <v>241</v>
      </c>
    </row>
    <row r="6" spans="1:62">
      <c r="A6" s="39">
        <v>2</v>
      </c>
      <c r="B6" s="113" t="s">
        <v>88</v>
      </c>
      <c r="C6" s="114" t="s">
        <v>89</v>
      </c>
      <c r="D6" s="115">
        <v>44054</v>
      </c>
      <c r="E6" s="116"/>
      <c r="F6" s="116"/>
      <c r="G6" s="116" t="s">
        <v>107</v>
      </c>
      <c r="H6" s="116" t="s">
        <v>76</v>
      </c>
      <c r="I6" s="116" t="s">
        <v>208</v>
      </c>
      <c r="K6" s="117" t="s">
        <v>202</v>
      </c>
      <c r="L6" s="117" t="s">
        <v>201</v>
      </c>
      <c r="M6" s="117" t="s">
        <v>201</v>
      </c>
      <c r="N6" s="117" t="s">
        <v>201</v>
      </c>
      <c r="O6" s="117" t="s">
        <v>201</v>
      </c>
      <c r="P6" s="117" t="s">
        <v>201</v>
      </c>
      <c r="Q6" s="117" t="s">
        <v>201</v>
      </c>
      <c r="R6" s="117" t="s">
        <v>295</v>
      </c>
      <c r="S6" s="117" t="s">
        <v>201</v>
      </c>
      <c r="T6" s="117" t="s">
        <v>201</v>
      </c>
      <c r="U6" s="117" t="s">
        <v>295</v>
      </c>
      <c r="V6" s="117" t="s">
        <v>201</v>
      </c>
      <c r="W6" s="117" t="s">
        <v>201</v>
      </c>
      <c r="X6" s="117" t="s">
        <v>201</v>
      </c>
      <c r="Y6" s="117" t="s">
        <v>202</v>
      </c>
      <c r="Z6" s="117" t="s">
        <v>201</v>
      </c>
      <c r="AA6" s="117" t="s">
        <v>188</v>
      </c>
      <c r="AB6" s="117" t="s">
        <v>188</v>
      </c>
      <c r="AC6" s="117" t="s">
        <v>201</v>
      </c>
      <c r="AD6" s="117" t="s">
        <v>201</v>
      </c>
      <c r="AE6" s="117" t="s">
        <v>201</v>
      </c>
      <c r="AF6" s="117" t="s">
        <v>202</v>
      </c>
      <c r="AG6" s="117" t="s">
        <v>201</v>
      </c>
      <c r="AH6" s="117" t="s">
        <v>201</v>
      </c>
      <c r="AI6" s="117" t="s">
        <v>201</v>
      </c>
      <c r="AJ6" s="117" t="s">
        <v>201</v>
      </c>
      <c r="AK6" s="117" t="s">
        <v>201</v>
      </c>
      <c r="AL6" s="117" t="s">
        <v>201</v>
      </c>
      <c r="AM6" s="117" t="s">
        <v>202</v>
      </c>
      <c r="AN6" s="117" t="s">
        <v>201</v>
      </c>
      <c r="AP6" s="39">
        <f t="shared" si="0"/>
        <v>22</v>
      </c>
      <c r="AQ6" s="39">
        <f t="shared" si="1"/>
        <v>2</v>
      </c>
      <c r="AR6" s="39">
        <f t="shared" si="2"/>
        <v>4</v>
      </c>
      <c r="AS6" s="39">
        <f t="shared" si="3"/>
        <v>2</v>
      </c>
      <c r="AT6" s="39">
        <f t="shared" si="4"/>
        <v>0</v>
      </c>
      <c r="AU6" s="39">
        <f t="shared" si="5"/>
        <v>0</v>
      </c>
      <c r="AV6" s="39"/>
      <c r="AW6" s="39">
        <f t="shared" ref="AW6:AW69" si="6">AU6+AS6+AR6+AQ6+AP6+AT6</f>
        <v>30</v>
      </c>
      <c r="AX6" s="39">
        <f t="shared" ref="AX6:AX69" si="7">AW6-AU6+AV6</f>
        <v>30</v>
      </c>
      <c r="AY6" s="39">
        <f>VLOOKUP($B6,'[2]Production &amp; Operations'!$B$2:$H$166,7,0)</f>
        <v>20</v>
      </c>
      <c r="AZ6" s="39">
        <f>VLOOKUP($B6,'[2]Production &amp; Operations'!$B$2:$L$166,11,0)</f>
        <v>0</v>
      </c>
      <c r="BA6" s="39">
        <v>2000</v>
      </c>
      <c r="BB6" s="39">
        <v>15519</v>
      </c>
      <c r="BC6" s="39">
        <v>11710</v>
      </c>
      <c r="BD6" s="39">
        <v>1846</v>
      </c>
      <c r="BE6" s="39">
        <v>0</v>
      </c>
      <c r="BF6" s="39"/>
      <c r="BG6" s="39" t="s">
        <v>241</v>
      </c>
    </row>
    <row r="7" spans="1:62">
      <c r="A7" s="39">
        <v>3</v>
      </c>
      <c r="B7" s="113" t="s">
        <v>90</v>
      </c>
      <c r="C7" s="114" t="s">
        <v>91</v>
      </c>
      <c r="D7" s="115">
        <v>44054</v>
      </c>
      <c r="E7" s="116"/>
      <c r="F7" s="116"/>
      <c r="G7" s="116" t="s">
        <v>107</v>
      </c>
      <c r="H7" s="116" t="s">
        <v>76</v>
      </c>
      <c r="I7" s="116" t="s">
        <v>205</v>
      </c>
      <c r="K7" s="117" t="s">
        <v>202</v>
      </c>
      <c r="L7" s="117" t="s">
        <v>201</v>
      </c>
      <c r="M7" s="117" t="s">
        <v>201</v>
      </c>
      <c r="N7" s="117" t="s">
        <v>201</v>
      </c>
      <c r="O7" s="117" t="s">
        <v>201</v>
      </c>
      <c r="P7" s="117" t="s">
        <v>201</v>
      </c>
      <c r="Q7" s="117" t="s">
        <v>201</v>
      </c>
      <c r="R7" s="117" t="s">
        <v>295</v>
      </c>
      <c r="S7" s="117" t="s">
        <v>201</v>
      </c>
      <c r="T7" s="117" t="s">
        <v>201</v>
      </c>
      <c r="U7" s="117" t="s">
        <v>295</v>
      </c>
      <c r="V7" s="117" t="s">
        <v>201</v>
      </c>
      <c r="W7" s="117" t="s">
        <v>201</v>
      </c>
      <c r="X7" s="117" t="s">
        <v>188</v>
      </c>
      <c r="Y7" s="117" t="s">
        <v>202</v>
      </c>
      <c r="Z7" s="117" t="s">
        <v>201</v>
      </c>
      <c r="AA7" s="117" t="s">
        <v>201</v>
      </c>
      <c r="AB7" s="117" t="s">
        <v>201</v>
      </c>
      <c r="AC7" s="117" t="s">
        <v>201</v>
      </c>
      <c r="AD7" s="117" t="s">
        <v>201</v>
      </c>
      <c r="AE7" s="117" t="s">
        <v>201</v>
      </c>
      <c r="AF7" s="117" t="s">
        <v>202</v>
      </c>
      <c r="AG7" s="117" t="s">
        <v>201</v>
      </c>
      <c r="AH7" s="117" t="s">
        <v>201</v>
      </c>
      <c r="AI7" s="117" t="s">
        <v>201</v>
      </c>
      <c r="AJ7" s="117" t="s">
        <v>201</v>
      </c>
      <c r="AK7" s="117" t="s">
        <v>201</v>
      </c>
      <c r="AL7" s="117" t="s">
        <v>201</v>
      </c>
      <c r="AM7" s="117" t="s">
        <v>202</v>
      </c>
      <c r="AN7" s="117" t="s">
        <v>201</v>
      </c>
      <c r="AP7" s="39">
        <f t="shared" si="0"/>
        <v>23</v>
      </c>
      <c r="AQ7" s="39">
        <f t="shared" si="1"/>
        <v>1</v>
      </c>
      <c r="AR7" s="39">
        <f t="shared" si="2"/>
        <v>4</v>
      </c>
      <c r="AS7" s="39">
        <f t="shared" si="3"/>
        <v>2</v>
      </c>
      <c r="AT7" s="39">
        <f t="shared" si="4"/>
        <v>0</v>
      </c>
      <c r="AU7" s="39">
        <f t="shared" si="5"/>
        <v>0</v>
      </c>
      <c r="AV7" s="39"/>
      <c r="AW7" s="39">
        <f t="shared" si="6"/>
        <v>30</v>
      </c>
      <c r="AX7" s="39">
        <f t="shared" si="7"/>
        <v>30</v>
      </c>
      <c r="AY7" s="39">
        <f>VLOOKUP($B7,'[2]Production &amp; Operations'!$B$2:$H$166,7,0)</f>
        <v>25</v>
      </c>
      <c r="AZ7" s="39">
        <f>VLOOKUP($B7,'[2]Production &amp; Operations'!$B$2:$L$166,11,0)</f>
        <v>0</v>
      </c>
      <c r="BA7" s="39">
        <v>2000</v>
      </c>
      <c r="BB7" s="39">
        <v>15519</v>
      </c>
      <c r="BC7" s="39">
        <v>11710</v>
      </c>
      <c r="BD7" s="39">
        <v>1846</v>
      </c>
      <c r="BE7" s="39">
        <v>0</v>
      </c>
      <c r="BF7" s="39"/>
      <c r="BG7" s="39" t="s">
        <v>241</v>
      </c>
    </row>
    <row r="8" spans="1:62">
      <c r="A8" s="39">
        <v>4</v>
      </c>
      <c r="B8" s="113" t="s">
        <v>92</v>
      </c>
      <c r="C8" s="114" t="s">
        <v>93</v>
      </c>
      <c r="D8" s="115">
        <v>44054</v>
      </c>
      <c r="E8" s="116"/>
      <c r="F8" s="116"/>
      <c r="G8" s="116" t="s">
        <v>107</v>
      </c>
      <c r="H8" s="116" t="s">
        <v>76</v>
      </c>
      <c r="I8" s="116" t="s">
        <v>206</v>
      </c>
      <c r="K8" s="117" t="s">
        <v>202</v>
      </c>
      <c r="L8" s="117" t="s">
        <v>201</v>
      </c>
      <c r="M8" s="117" t="s">
        <v>201</v>
      </c>
      <c r="N8" s="117" t="s">
        <v>201</v>
      </c>
      <c r="O8" s="117" t="s">
        <v>201</v>
      </c>
      <c r="P8" s="117" t="s">
        <v>201</v>
      </c>
      <c r="Q8" s="117" t="s">
        <v>201</v>
      </c>
      <c r="R8" s="117" t="s">
        <v>295</v>
      </c>
      <c r="S8" s="117" t="s">
        <v>201</v>
      </c>
      <c r="T8" s="117" t="s">
        <v>201</v>
      </c>
      <c r="U8" s="117" t="s">
        <v>295</v>
      </c>
      <c r="V8" s="117" t="s">
        <v>201</v>
      </c>
      <c r="W8" s="117" t="s">
        <v>201</v>
      </c>
      <c r="X8" s="117" t="s">
        <v>201</v>
      </c>
      <c r="Y8" s="117" t="s">
        <v>202</v>
      </c>
      <c r="Z8" s="117" t="s">
        <v>201</v>
      </c>
      <c r="AA8" s="117" t="s">
        <v>201</v>
      </c>
      <c r="AB8" s="117" t="s">
        <v>201</v>
      </c>
      <c r="AC8" s="117" t="s">
        <v>201</v>
      </c>
      <c r="AD8" s="117" t="s">
        <v>201</v>
      </c>
      <c r="AE8" s="117" t="s">
        <v>201</v>
      </c>
      <c r="AF8" s="117" t="s">
        <v>202</v>
      </c>
      <c r="AG8" s="117" t="s">
        <v>201</v>
      </c>
      <c r="AH8" s="117" t="s">
        <v>201</v>
      </c>
      <c r="AI8" s="117" t="s">
        <v>201</v>
      </c>
      <c r="AJ8" s="117" t="s">
        <v>201</v>
      </c>
      <c r="AK8" s="117" t="s">
        <v>201</v>
      </c>
      <c r="AL8" s="117" t="s">
        <v>201</v>
      </c>
      <c r="AM8" s="117" t="s">
        <v>202</v>
      </c>
      <c r="AN8" s="117" t="s">
        <v>201</v>
      </c>
      <c r="AP8" s="39">
        <f t="shared" si="0"/>
        <v>24</v>
      </c>
      <c r="AQ8" s="39">
        <f t="shared" si="1"/>
        <v>0</v>
      </c>
      <c r="AR8" s="39">
        <f t="shared" si="2"/>
        <v>4</v>
      </c>
      <c r="AS8" s="39">
        <f t="shared" si="3"/>
        <v>2</v>
      </c>
      <c r="AT8" s="39">
        <f t="shared" si="4"/>
        <v>0</v>
      </c>
      <c r="AU8" s="39">
        <f t="shared" si="5"/>
        <v>0</v>
      </c>
      <c r="AV8" s="39"/>
      <c r="AW8" s="39">
        <f t="shared" si="6"/>
        <v>30</v>
      </c>
      <c r="AX8" s="39">
        <f t="shared" si="7"/>
        <v>30</v>
      </c>
      <c r="AY8" s="39">
        <f>VLOOKUP($B8,'[2]Production &amp; Operations'!$B$2:$H$166,7,0)</f>
        <v>10.5</v>
      </c>
      <c r="AZ8" s="39">
        <f>VLOOKUP($B8,'[2]Production &amp; Operations'!$B$2:$L$166,11,0)</f>
        <v>600</v>
      </c>
      <c r="BA8" s="39"/>
      <c r="BB8" s="39">
        <v>15516</v>
      </c>
      <c r="BC8" s="39">
        <v>11710</v>
      </c>
      <c r="BD8" s="39">
        <v>1843</v>
      </c>
      <c r="BE8" s="39">
        <v>0</v>
      </c>
      <c r="BF8" s="39"/>
      <c r="BG8" s="39" t="s">
        <v>241</v>
      </c>
    </row>
    <row r="9" spans="1:62">
      <c r="A9" s="39">
        <v>5</v>
      </c>
      <c r="B9" s="113" t="s">
        <v>95</v>
      </c>
      <c r="C9" s="116" t="s">
        <v>97</v>
      </c>
      <c r="D9" s="118">
        <v>44139</v>
      </c>
      <c r="E9" s="116"/>
      <c r="F9" s="114"/>
      <c r="G9" s="116" t="s">
        <v>107</v>
      </c>
      <c r="H9" s="116" t="s">
        <v>76</v>
      </c>
      <c r="I9" s="116" t="s">
        <v>203</v>
      </c>
      <c r="K9" s="117" t="s">
        <v>202</v>
      </c>
      <c r="L9" s="117" t="s">
        <v>201</v>
      </c>
      <c r="M9" s="117" t="s">
        <v>201</v>
      </c>
      <c r="N9" s="117" t="s">
        <v>201</v>
      </c>
      <c r="O9" s="117" t="s">
        <v>201</v>
      </c>
      <c r="P9" s="117" t="s">
        <v>201</v>
      </c>
      <c r="Q9" s="117" t="s">
        <v>201</v>
      </c>
      <c r="R9" s="117" t="s">
        <v>295</v>
      </c>
      <c r="S9" s="117" t="s">
        <v>188</v>
      </c>
      <c r="T9" s="117" t="s">
        <v>188</v>
      </c>
      <c r="U9" s="117" t="s">
        <v>295</v>
      </c>
      <c r="V9" s="117" t="s">
        <v>201</v>
      </c>
      <c r="W9" s="117" t="s">
        <v>201</v>
      </c>
      <c r="X9" s="117" t="s">
        <v>201</v>
      </c>
      <c r="Y9" s="117" t="s">
        <v>202</v>
      </c>
      <c r="Z9" s="117" t="s">
        <v>201</v>
      </c>
      <c r="AA9" s="117" t="s">
        <v>201</v>
      </c>
      <c r="AB9" s="117" t="s">
        <v>201</v>
      </c>
      <c r="AC9" s="117" t="s">
        <v>201</v>
      </c>
      <c r="AD9" s="117" t="s">
        <v>201</v>
      </c>
      <c r="AE9" s="117" t="s">
        <v>201</v>
      </c>
      <c r="AF9" s="117" t="s">
        <v>202</v>
      </c>
      <c r="AG9" s="117" t="s">
        <v>201</v>
      </c>
      <c r="AH9" s="117" t="s">
        <v>201</v>
      </c>
      <c r="AI9" s="117" t="s">
        <v>201</v>
      </c>
      <c r="AJ9" s="117" t="s">
        <v>201</v>
      </c>
      <c r="AK9" s="117" t="s">
        <v>201</v>
      </c>
      <c r="AL9" s="117" t="s">
        <v>201</v>
      </c>
      <c r="AM9" s="117" t="s">
        <v>202</v>
      </c>
      <c r="AN9" s="117" t="s">
        <v>201</v>
      </c>
      <c r="AP9" s="39">
        <f t="shared" si="0"/>
        <v>22</v>
      </c>
      <c r="AQ9" s="39">
        <f t="shared" si="1"/>
        <v>2</v>
      </c>
      <c r="AR9" s="39">
        <f t="shared" si="2"/>
        <v>4</v>
      </c>
      <c r="AS9" s="39">
        <f t="shared" si="3"/>
        <v>2</v>
      </c>
      <c r="AT9" s="39">
        <f t="shared" si="4"/>
        <v>0</v>
      </c>
      <c r="AU9" s="39">
        <f t="shared" si="5"/>
        <v>0</v>
      </c>
      <c r="AV9" s="39"/>
      <c r="AW9" s="39">
        <f t="shared" si="6"/>
        <v>30</v>
      </c>
      <c r="AX9" s="39">
        <f t="shared" si="7"/>
        <v>30</v>
      </c>
      <c r="AY9" s="39">
        <f>VLOOKUP($B9,'[2]Production &amp; Operations'!$B$2:$H$166,7,0)</f>
        <v>83</v>
      </c>
      <c r="AZ9" s="39">
        <f>VLOOKUP($B9,'[2]Production &amp; Operations'!$B$2:$L$166,11,0)</f>
        <v>0</v>
      </c>
      <c r="BA9" s="39"/>
      <c r="BB9" s="39">
        <v>15655</v>
      </c>
      <c r="BC9" s="39">
        <v>11710</v>
      </c>
      <c r="BD9" s="39">
        <v>1978</v>
      </c>
      <c r="BE9" s="39">
        <v>0</v>
      </c>
      <c r="BF9" s="39"/>
      <c r="BG9" s="39" t="s">
        <v>241</v>
      </c>
    </row>
    <row r="10" spans="1:62">
      <c r="A10" s="39">
        <v>6</v>
      </c>
      <c r="B10" s="113" t="s">
        <v>96</v>
      </c>
      <c r="C10" s="116" t="s">
        <v>98</v>
      </c>
      <c r="D10" s="119">
        <v>44145</v>
      </c>
      <c r="E10" s="116"/>
      <c r="F10" s="116"/>
      <c r="G10" s="116" t="s">
        <v>107</v>
      </c>
      <c r="H10" s="116" t="s">
        <v>76</v>
      </c>
      <c r="I10" s="116" t="s">
        <v>206</v>
      </c>
      <c r="K10" s="117" t="s">
        <v>202</v>
      </c>
      <c r="L10" s="117" t="s">
        <v>201</v>
      </c>
      <c r="M10" s="117" t="s">
        <v>201</v>
      </c>
      <c r="N10" s="117" t="s">
        <v>201</v>
      </c>
      <c r="O10" s="117" t="s">
        <v>201</v>
      </c>
      <c r="P10" s="117" t="s">
        <v>201</v>
      </c>
      <c r="Q10" s="117" t="s">
        <v>188</v>
      </c>
      <c r="R10" s="117" t="s">
        <v>295</v>
      </c>
      <c r="S10" s="117" t="s">
        <v>201</v>
      </c>
      <c r="T10" s="117" t="s">
        <v>201</v>
      </c>
      <c r="U10" s="117" t="s">
        <v>295</v>
      </c>
      <c r="V10" s="117" t="s">
        <v>201</v>
      </c>
      <c r="W10" s="117" t="s">
        <v>201</v>
      </c>
      <c r="X10" s="117" t="s">
        <v>201</v>
      </c>
      <c r="Y10" s="117" t="s">
        <v>202</v>
      </c>
      <c r="Z10" s="117" t="s">
        <v>201</v>
      </c>
      <c r="AA10" s="117" t="s">
        <v>201</v>
      </c>
      <c r="AB10" s="117" t="s">
        <v>201</v>
      </c>
      <c r="AC10" s="117" t="s">
        <v>201</v>
      </c>
      <c r="AD10" s="117" t="s">
        <v>201</v>
      </c>
      <c r="AE10" s="117" t="s">
        <v>201</v>
      </c>
      <c r="AF10" s="117" t="s">
        <v>202</v>
      </c>
      <c r="AG10" s="117" t="s">
        <v>201</v>
      </c>
      <c r="AH10" s="117" t="s">
        <v>201</v>
      </c>
      <c r="AI10" s="117" t="s">
        <v>201</v>
      </c>
      <c r="AJ10" s="117" t="s">
        <v>201</v>
      </c>
      <c r="AK10" s="117" t="s">
        <v>201</v>
      </c>
      <c r="AL10" s="117" t="s">
        <v>201</v>
      </c>
      <c r="AM10" s="117" t="s">
        <v>202</v>
      </c>
      <c r="AN10" s="117" t="s">
        <v>201</v>
      </c>
      <c r="AP10" s="39">
        <f t="shared" si="0"/>
        <v>23</v>
      </c>
      <c r="AQ10" s="39">
        <f t="shared" si="1"/>
        <v>1</v>
      </c>
      <c r="AR10" s="39">
        <f t="shared" si="2"/>
        <v>4</v>
      </c>
      <c r="AS10" s="39">
        <f t="shared" si="3"/>
        <v>2</v>
      </c>
      <c r="AT10" s="39">
        <f t="shared" si="4"/>
        <v>0</v>
      </c>
      <c r="AU10" s="39">
        <f t="shared" si="5"/>
        <v>0</v>
      </c>
      <c r="AV10" s="39"/>
      <c r="AW10" s="39">
        <f t="shared" si="6"/>
        <v>30</v>
      </c>
      <c r="AX10" s="39">
        <f t="shared" si="7"/>
        <v>30</v>
      </c>
      <c r="AY10" s="39">
        <f>VLOOKUP($B10,'[2]Production &amp; Operations'!$B$2:$H$166,7,0)</f>
        <v>79.5</v>
      </c>
      <c r="AZ10" s="39">
        <f>VLOOKUP($B10,'[2]Production &amp; Operations'!$B$2:$L$166,11,0)</f>
        <v>1400</v>
      </c>
      <c r="BA10" s="39"/>
      <c r="BB10" s="39">
        <v>15655</v>
      </c>
      <c r="BC10" s="39">
        <v>11710</v>
      </c>
      <c r="BD10" s="39">
        <v>1978</v>
      </c>
      <c r="BE10" s="39">
        <v>0</v>
      </c>
      <c r="BF10" s="39"/>
      <c r="BG10" s="39" t="s">
        <v>241</v>
      </c>
    </row>
    <row r="11" spans="1:62">
      <c r="A11" s="39">
        <v>7</v>
      </c>
      <c r="B11" s="113" t="s">
        <v>101</v>
      </c>
      <c r="C11" s="114" t="s">
        <v>102</v>
      </c>
      <c r="D11" s="118">
        <v>44204</v>
      </c>
      <c r="E11" s="116"/>
      <c r="F11" s="116"/>
      <c r="G11" s="114" t="s">
        <v>107</v>
      </c>
      <c r="H11" s="114" t="s">
        <v>76</v>
      </c>
      <c r="I11" s="114" t="s">
        <v>200</v>
      </c>
      <c r="K11" s="117" t="s">
        <v>202</v>
      </c>
      <c r="L11" s="117" t="s">
        <v>201</v>
      </c>
      <c r="M11" s="117" t="s">
        <v>201</v>
      </c>
      <c r="N11" s="117" t="s">
        <v>201</v>
      </c>
      <c r="O11" s="117" t="s">
        <v>201</v>
      </c>
      <c r="P11" s="117" t="s">
        <v>201</v>
      </c>
      <c r="Q11" s="117" t="s">
        <v>201</v>
      </c>
      <c r="R11" s="117" t="s">
        <v>295</v>
      </c>
      <c r="S11" s="117" t="s">
        <v>201</v>
      </c>
      <c r="T11" s="117" t="s">
        <v>201</v>
      </c>
      <c r="U11" s="117" t="s">
        <v>295</v>
      </c>
      <c r="V11" s="117" t="s">
        <v>201</v>
      </c>
      <c r="W11" s="117" t="s">
        <v>201</v>
      </c>
      <c r="X11" s="117" t="s">
        <v>201</v>
      </c>
      <c r="Y11" s="117" t="s">
        <v>202</v>
      </c>
      <c r="Z11" s="117" t="s">
        <v>201</v>
      </c>
      <c r="AA11" s="117" t="s">
        <v>201</v>
      </c>
      <c r="AB11" s="117" t="s">
        <v>201</v>
      </c>
      <c r="AC11" s="117" t="s">
        <v>201</v>
      </c>
      <c r="AD11" s="117" t="s">
        <v>201</v>
      </c>
      <c r="AE11" s="117" t="s">
        <v>201</v>
      </c>
      <c r="AF11" s="117" t="s">
        <v>202</v>
      </c>
      <c r="AG11" s="117" t="s">
        <v>201</v>
      </c>
      <c r="AH11" s="117" t="s">
        <v>201</v>
      </c>
      <c r="AI11" s="117" t="s">
        <v>201</v>
      </c>
      <c r="AJ11" s="117" t="s">
        <v>201</v>
      </c>
      <c r="AK11" s="117" t="s">
        <v>201</v>
      </c>
      <c r="AL11" s="117" t="s">
        <v>201</v>
      </c>
      <c r="AM11" s="117" t="s">
        <v>202</v>
      </c>
      <c r="AN11" s="117" t="s">
        <v>201</v>
      </c>
      <c r="AP11" s="39">
        <f t="shared" si="0"/>
        <v>24</v>
      </c>
      <c r="AQ11" s="39">
        <f t="shared" si="1"/>
        <v>0</v>
      </c>
      <c r="AR11" s="39">
        <f t="shared" si="2"/>
        <v>4</v>
      </c>
      <c r="AS11" s="39">
        <f t="shared" si="3"/>
        <v>2</v>
      </c>
      <c r="AT11" s="39">
        <f t="shared" si="4"/>
        <v>0</v>
      </c>
      <c r="AU11" s="39">
        <f t="shared" si="5"/>
        <v>0</v>
      </c>
      <c r="AV11" s="39"/>
      <c r="AW11" s="39">
        <f t="shared" si="6"/>
        <v>30</v>
      </c>
      <c r="AX11" s="39">
        <f t="shared" si="7"/>
        <v>30</v>
      </c>
      <c r="AY11" s="39">
        <f>VLOOKUP($B11,'[2]Production &amp; Operations'!$B$2:$H$166,7,0)</f>
        <v>96</v>
      </c>
      <c r="AZ11" s="39">
        <f>VLOOKUP($B11,'[2]Production &amp; Operations'!$B$2:$L$166,11,0)</f>
        <v>1100</v>
      </c>
      <c r="BA11" s="39"/>
      <c r="BB11" s="39">
        <v>15383</v>
      </c>
      <c r="BC11" s="39">
        <v>11710</v>
      </c>
      <c r="BD11" s="39">
        <v>1714</v>
      </c>
      <c r="BE11" s="39">
        <v>0</v>
      </c>
      <c r="BF11" s="39"/>
      <c r="BG11" s="39" t="s">
        <v>241</v>
      </c>
    </row>
    <row r="12" spans="1:62">
      <c r="A12" s="39">
        <v>8</v>
      </c>
      <c r="B12" s="113" t="s">
        <v>103</v>
      </c>
      <c r="C12" s="116" t="s">
        <v>104</v>
      </c>
      <c r="D12" s="118">
        <v>44204</v>
      </c>
      <c r="E12" s="116"/>
      <c r="F12" s="116"/>
      <c r="G12" s="114" t="s">
        <v>107</v>
      </c>
      <c r="H12" s="114" t="s">
        <v>76</v>
      </c>
      <c r="I12" s="114" t="s">
        <v>209</v>
      </c>
      <c r="K12" s="117" t="s">
        <v>202</v>
      </c>
      <c r="L12" s="117" t="s">
        <v>201</v>
      </c>
      <c r="M12" s="117" t="s">
        <v>201</v>
      </c>
      <c r="N12" s="117" t="s">
        <v>201</v>
      </c>
      <c r="O12" s="117" t="s">
        <v>201</v>
      </c>
      <c r="P12" s="117" t="s">
        <v>201</v>
      </c>
      <c r="Q12" s="117" t="s">
        <v>188</v>
      </c>
      <c r="R12" s="117" t="s">
        <v>295</v>
      </c>
      <c r="S12" s="117" t="s">
        <v>201</v>
      </c>
      <c r="T12" s="117" t="s">
        <v>201</v>
      </c>
      <c r="U12" s="117" t="s">
        <v>295</v>
      </c>
      <c r="V12" s="117" t="s">
        <v>201</v>
      </c>
      <c r="W12" s="117" t="s">
        <v>201</v>
      </c>
      <c r="X12" s="117" t="s">
        <v>201</v>
      </c>
      <c r="Y12" s="117" t="s">
        <v>202</v>
      </c>
      <c r="Z12" s="117" t="s">
        <v>201</v>
      </c>
      <c r="AA12" s="117" t="s">
        <v>201</v>
      </c>
      <c r="AB12" s="117" t="s">
        <v>201</v>
      </c>
      <c r="AC12" s="117" t="s">
        <v>201</v>
      </c>
      <c r="AD12" s="117" t="s">
        <v>201</v>
      </c>
      <c r="AE12" s="117" t="s">
        <v>201</v>
      </c>
      <c r="AF12" s="117" t="s">
        <v>202</v>
      </c>
      <c r="AG12" s="117" t="s">
        <v>201</v>
      </c>
      <c r="AH12" s="117" t="s">
        <v>201</v>
      </c>
      <c r="AI12" s="117" t="s">
        <v>201</v>
      </c>
      <c r="AJ12" s="117" t="s">
        <v>201</v>
      </c>
      <c r="AK12" s="117" t="s">
        <v>201</v>
      </c>
      <c r="AL12" s="117" t="s">
        <v>201</v>
      </c>
      <c r="AM12" s="117" t="s">
        <v>202</v>
      </c>
      <c r="AN12" s="117" t="s">
        <v>201</v>
      </c>
      <c r="AP12" s="39">
        <f t="shared" si="0"/>
        <v>23</v>
      </c>
      <c r="AQ12" s="39">
        <f t="shared" si="1"/>
        <v>1</v>
      </c>
      <c r="AR12" s="39">
        <f t="shared" si="2"/>
        <v>4</v>
      </c>
      <c r="AS12" s="39">
        <f t="shared" si="3"/>
        <v>2</v>
      </c>
      <c r="AT12" s="39">
        <f t="shared" si="4"/>
        <v>0</v>
      </c>
      <c r="AU12" s="39">
        <f t="shared" si="5"/>
        <v>0</v>
      </c>
      <c r="AV12" s="39"/>
      <c r="AW12" s="39">
        <f t="shared" si="6"/>
        <v>30</v>
      </c>
      <c r="AX12" s="39">
        <f t="shared" si="7"/>
        <v>30</v>
      </c>
      <c r="AY12" s="39">
        <f>VLOOKUP($B12,'[2]Production &amp; Operations'!$B$2:$H$166,7,0)</f>
        <v>66.099999999999994</v>
      </c>
      <c r="AZ12" s="39">
        <f>VLOOKUP($B12,'[2]Production &amp; Operations'!$B$2:$L$166,11,0)</f>
        <v>1500</v>
      </c>
      <c r="BA12" s="39"/>
      <c r="BB12" s="39">
        <v>15383</v>
      </c>
      <c r="BC12" s="39">
        <v>11710</v>
      </c>
      <c r="BD12" s="39">
        <v>1714</v>
      </c>
      <c r="BE12" s="39">
        <v>0</v>
      </c>
      <c r="BF12" s="39"/>
      <c r="BG12" s="39" t="s">
        <v>241</v>
      </c>
    </row>
    <row r="13" spans="1:62">
      <c r="A13" s="39">
        <v>9</v>
      </c>
      <c r="B13" s="113" t="s">
        <v>105</v>
      </c>
      <c r="C13" s="116" t="s">
        <v>106</v>
      </c>
      <c r="D13" s="119">
        <v>44207</v>
      </c>
      <c r="E13" s="116"/>
      <c r="F13" s="116"/>
      <c r="G13" s="114" t="s">
        <v>107</v>
      </c>
      <c r="H13" s="114" t="s">
        <v>76</v>
      </c>
      <c r="I13" s="114" t="s">
        <v>205</v>
      </c>
      <c r="K13" s="117" t="s">
        <v>202</v>
      </c>
      <c r="L13" s="117" t="s">
        <v>201</v>
      </c>
      <c r="M13" s="117" t="s">
        <v>201</v>
      </c>
      <c r="N13" s="117" t="s">
        <v>201</v>
      </c>
      <c r="O13" s="117" t="s">
        <v>201</v>
      </c>
      <c r="P13" s="117" t="s">
        <v>201</v>
      </c>
      <c r="Q13" s="117" t="s">
        <v>201</v>
      </c>
      <c r="R13" s="117" t="s">
        <v>295</v>
      </c>
      <c r="S13" s="117" t="s">
        <v>201</v>
      </c>
      <c r="T13" s="117" t="s">
        <v>201</v>
      </c>
      <c r="U13" s="117" t="s">
        <v>295</v>
      </c>
      <c r="V13" s="117" t="s">
        <v>201</v>
      </c>
      <c r="W13" s="117" t="s">
        <v>201</v>
      </c>
      <c r="X13" s="117" t="s">
        <v>201</v>
      </c>
      <c r="Y13" s="117" t="s">
        <v>202</v>
      </c>
      <c r="Z13" s="117" t="s">
        <v>201</v>
      </c>
      <c r="AA13" s="117" t="s">
        <v>201</v>
      </c>
      <c r="AB13" s="117" t="s">
        <v>201</v>
      </c>
      <c r="AC13" s="117" t="s">
        <v>201</v>
      </c>
      <c r="AD13" s="117" t="s">
        <v>201</v>
      </c>
      <c r="AE13" s="117" t="s">
        <v>201</v>
      </c>
      <c r="AF13" s="117" t="s">
        <v>202</v>
      </c>
      <c r="AG13" s="117" t="s">
        <v>201</v>
      </c>
      <c r="AH13" s="117" t="s">
        <v>201</v>
      </c>
      <c r="AI13" s="117" t="s">
        <v>201</v>
      </c>
      <c r="AJ13" s="117" t="s">
        <v>201</v>
      </c>
      <c r="AK13" s="117" t="s">
        <v>201</v>
      </c>
      <c r="AL13" s="117" t="s">
        <v>201</v>
      </c>
      <c r="AM13" s="117" t="s">
        <v>202</v>
      </c>
      <c r="AN13" s="117" t="s">
        <v>188</v>
      </c>
      <c r="AP13" s="39">
        <f t="shared" si="0"/>
        <v>23</v>
      </c>
      <c r="AQ13" s="39">
        <f t="shared" si="1"/>
        <v>1</v>
      </c>
      <c r="AR13" s="39">
        <f t="shared" si="2"/>
        <v>4</v>
      </c>
      <c r="AS13" s="39">
        <f t="shared" si="3"/>
        <v>2</v>
      </c>
      <c r="AT13" s="39">
        <f t="shared" si="4"/>
        <v>0</v>
      </c>
      <c r="AU13" s="39">
        <f t="shared" si="5"/>
        <v>0</v>
      </c>
      <c r="AV13" s="39"/>
      <c r="AW13" s="39">
        <f t="shared" si="6"/>
        <v>30</v>
      </c>
      <c r="AX13" s="39">
        <f t="shared" si="7"/>
        <v>30</v>
      </c>
      <c r="AY13" s="39">
        <f>VLOOKUP($B13,'[2]Production &amp; Operations'!$B$2:$H$166,7,0)</f>
        <v>44</v>
      </c>
      <c r="AZ13" s="39">
        <f>VLOOKUP($B13,'[2]Production &amp; Operations'!$B$2:$L$166,11,0)</f>
        <v>100</v>
      </c>
      <c r="BA13" s="39"/>
      <c r="BB13" s="39">
        <v>15383</v>
      </c>
      <c r="BC13" s="39">
        <v>11710</v>
      </c>
      <c r="BD13" s="39">
        <v>1714</v>
      </c>
      <c r="BE13" s="39">
        <v>0</v>
      </c>
      <c r="BF13" s="39"/>
      <c r="BG13" s="39" t="s">
        <v>241</v>
      </c>
    </row>
    <row r="14" spans="1:62">
      <c r="A14" s="39">
        <v>10</v>
      </c>
      <c r="B14" s="113" t="s">
        <v>108</v>
      </c>
      <c r="C14" s="116" t="s">
        <v>109</v>
      </c>
      <c r="D14" s="118">
        <v>44231</v>
      </c>
      <c r="E14" s="116"/>
      <c r="F14" s="116"/>
      <c r="G14" s="114" t="s">
        <v>107</v>
      </c>
      <c r="H14" s="114" t="s">
        <v>76</v>
      </c>
      <c r="I14" s="114" t="s">
        <v>208</v>
      </c>
      <c r="K14" s="117" t="s">
        <v>202</v>
      </c>
      <c r="L14" s="117" t="s">
        <v>201</v>
      </c>
      <c r="M14" s="117" t="s">
        <v>201</v>
      </c>
      <c r="N14" s="117" t="s">
        <v>201</v>
      </c>
      <c r="O14" s="117" t="s">
        <v>201</v>
      </c>
      <c r="P14" s="117" t="s">
        <v>201</v>
      </c>
      <c r="Q14" s="117" t="s">
        <v>201</v>
      </c>
      <c r="R14" s="117" t="s">
        <v>295</v>
      </c>
      <c r="S14" s="117" t="s">
        <v>188</v>
      </c>
      <c r="T14" s="117" t="s">
        <v>201</v>
      </c>
      <c r="U14" s="117" t="s">
        <v>295</v>
      </c>
      <c r="V14" s="117" t="s">
        <v>201</v>
      </c>
      <c r="W14" s="117" t="s">
        <v>201</v>
      </c>
      <c r="X14" s="117" t="s">
        <v>201</v>
      </c>
      <c r="Y14" s="117" t="s">
        <v>202</v>
      </c>
      <c r="Z14" s="117" t="s">
        <v>201</v>
      </c>
      <c r="AA14" s="117" t="s">
        <v>201</v>
      </c>
      <c r="AB14" s="117" t="s">
        <v>188</v>
      </c>
      <c r="AC14" s="117" t="s">
        <v>201</v>
      </c>
      <c r="AD14" s="117" t="s">
        <v>201</v>
      </c>
      <c r="AE14" s="117" t="s">
        <v>201</v>
      </c>
      <c r="AF14" s="117" t="s">
        <v>202</v>
      </c>
      <c r="AG14" s="117" t="s">
        <v>201</v>
      </c>
      <c r="AH14" s="117" t="s">
        <v>201</v>
      </c>
      <c r="AI14" s="117" t="s">
        <v>201</v>
      </c>
      <c r="AJ14" s="117" t="s">
        <v>201</v>
      </c>
      <c r="AK14" s="117" t="s">
        <v>201</v>
      </c>
      <c r="AL14" s="117" t="s">
        <v>201</v>
      </c>
      <c r="AM14" s="117" t="s">
        <v>202</v>
      </c>
      <c r="AN14" s="117" t="s">
        <v>201</v>
      </c>
      <c r="AP14" s="39">
        <f t="shared" si="0"/>
        <v>22</v>
      </c>
      <c r="AQ14" s="39">
        <f t="shared" si="1"/>
        <v>2</v>
      </c>
      <c r="AR14" s="39">
        <f t="shared" si="2"/>
        <v>4</v>
      </c>
      <c r="AS14" s="39">
        <f t="shared" si="3"/>
        <v>2</v>
      </c>
      <c r="AT14" s="39">
        <f t="shared" si="4"/>
        <v>0</v>
      </c>
      <c r="AU14" s="39">
        <f t="shared" si="5"/>
        <v>0</v>
      </c>
      <c r="AV14" s="39"/>
      <c r="AW14" s="39">
        <f t="shared" si="6"/>
        <v>30</v>
      </c>
      <c r="AX14" s="39">
        <f t="shared" si="7"/>
        <v>30</v>
      </c>
      <c r="AY14" s="39">
        <f>VLOOKUP($B14,'[2]Production &amp; Operations'!$B$2:$H$166,7,0)</f>
        <v>68</v>
      </c>
      <c r="AZ14" s="39">
        <f>VLOOKUP($B14,'[2]Production &amp; Operations'!$B$2:$L$166,11,0)</f>
        <v>400</v>
      </c>
      <c r="BA14" s="39"/>
      <c r="BB14" s="39">
        <v>15383</v>
      </c>
      <c r="BC14" s="39">
        <v>11710</v>
      </c>
      <c r="BD14" s="39">
        <v>1714</v>
      </c>
      <c r="BE14" s="39">
        <v>0</v>
      </c>
      <c r="BF14" s="39"/>
      <c r="BG14" s="39" t="s">
        <v>241</v>
      </c>
    </row>
    <row r="15" spans="1:62">
      <c r="A15" s="39">
        <v>11</v>
      </c>
      <c r="B15" s="113" t="s">
        <v>110</v>
      </c>
      <c r="C15" s="116" t="s">
        <v>111</v>
      </c>
      <c r="D15" s="118">
        <v>44259</v>
      </c>
      <c r="E15" s="116"/>
      <c r="F15" s="116"/>
      <c r="G15" s="114" t="s">
        <v>107</v>
      </c>
      <c r="H15" s="114" t="s">
        <v>76</v>
      </c>
      <c r="I15" s="114" t="s">
        <v>210</v>
      </c>
      <c r="K15" s="117" t="s">
        <v>202</v>
      </c>
      <c r="L15" s="117" t="s">
        <v>201</v>
      </c>
      <c r="M15" s="117" t="s">
        <v>201</v>
      </c>
      <c r="N15" s="117" t="s">
        <v>201</v>
      </c>
      <c r="O15" s="117" t="s">
        <v>201</v>
      </c>
      <c r="P15" s="117" t="s">
        <v>201</v>
      </c>
      <c r="Q15" s="117" t="s">
        <v>201</v>
      </c>
      <c r="R15" s="117" t="s">
        <v>295</v>
      </c>
      <c r="S15" s="117" t="s">
        <v>201</v>
      </c>
      <c r="T15" s="117" t="s">
        <v>201</v>
      </c>
      <c r="U15" s="117" t="s">
        <v>295</v>
      </c>
      <c r="V15" s="117" t="s">
        <v>201</v>
      </c>
      <c r="W15" s="117" t="s">
        <v>201</v>
      </c>
      <c r="X15" s="117" t="s">
        <v>201</v>
      </c>
      <c r="Y15" s="117" t="s">
        <v>202</v>
      </c>
      <c r="Z15" s="117" t="s">
        <v>201</v>
      </c>
      <c r="AA15" s="117" t="s">
        <v>201</v>
      </c>
      <c r="AB15" s="117" t="s">
        <v>201</v>
      </c>
      <c r="AC15" s="117" t="s">
        <v>201</v>
      </c>
      <c r="AD15" s="117" t="s">
        <v>201</v>
      </c>
      <c r="AE15" s="117" t="s">
        <v>201</v>
      </c>
      <c r="AF15" s="117" t="s">
        <v>202</v>
      </c>
      <c r="AG15" s="117" t="s">
        <v>201</v>
      </c>
      <c r="AH15" s="117" t="s">
        <v>201</v>
      </c>
      <c r="AI15" s="117" t="s">
        <v>201</v>
      </c>
      <c r="AJ15" s="117" t="s">
        <v>201</v>
      </c>
      <c r="AK15" s="117" t="s">
        <v>201</v>
      </c>
      <c r="AL15" s="117" t="s">
        <v>201</v>
      </c>
      <c r="AM15" s="117" t="s">
        <v>202</v>
      </c>
      <c r="AN15" s="117" t="s">
        <v>201</v>
      </c>
      <c r="AP15" s="39">
        <f t="shared" si="0"/>
        <v>24</v>
      </c>
      <c r="AQ15" s="39">
        <f t="shared" si="1"/>
        <v>0</v>
      </c>
      <c r="AR15" s="39">
        <f t="shared" si="2"/>
        <v>4</v>
      </c>
      <c r="AS15" s="39">
        <f t="shared" si="3"/>
        <v>2</v>
      </c>
      <c r="AT15" s="39">
        <f t="shared" si="4"/>
        <v>0</v>
      </c>
      <c r="AU15" s="39">
        <f t="shared" si="5"/>
        <v>0</v>
      </c>
      <c r="AV15" s="39"/>
      <c r="AW15" s="39">
        <f t="shared" si="6"/>
        <v>30</v>
      </c>
      <c r="AX15" s="39">
        <f t="shared" si="7"/>
        <v>30</v>
      </c>
      <c r="AY15" s="39">
        <f>VLOOKUP($B15,'[2]Production &amp; Operations'!$B$2:$H$166,7,0)</f>
        <v>111.5</v>
      </c>
      <c r="AZ15" s="39">
        <f>VLOOKUP($B15,'[2]Production &amp; Operations'!$B$2:$L$166,11,0)</f>
        <v>1400</v>
      </c>
      <c r="BA15" s="39"/>
      <c r="BB15" s="39">
        <v>15383</v>
      </c>
      <c r="BC15" s="39">
        <v>11710</v>
      </c>
      <c r="BD15" s="39">
        <v>1714</v>
      </c>
      <c r="BE15" s="39">
        <v>0</v>
      </c>
      <c r="BF15" s="39"/>
      <c r="BG15" s="39" t="s">
        <v>241</v>
      </c>
    </row>
    <row r="16" spans="1:62">
      <c r="A16" s="39">
        <v>12</v>
      </c>
      <c r="B16" s="113" t="s">
        <v>112</v>
      </c>
      <c r="C16" s="116" t="s">
        <v>113</v>
      </c>
      <c r="D16" s="118">
        <v>44264</v>
      </c>
      <c r="E16" s="116"/>
      <c r="F16" s="116"/>
      <c r="G16" s="114" t="s">
        <v>107</v>
      </c>
      <c r="H16" s="114" t="s">
        <v>76</v>
      </c>
      <c r="I16" s="114" t="s">
        <v>200</v>
      </c>
      <c r="K16" s="117" t="s">
        <v>202</v>
      </c>
      <c r="L16" s="117" t="s">
        <v>201</v>
      </c>
      <c r="M16" s="117" t="s">
        <v>201</v>
      </c>
      <c r="N16" s="117" t="s">
        <v>201</v>
      </c>
      <c r="O16" s="117" t="s">
        <v>201</v>
      </c>
      <c r="P16" s="117" t="s">
        <v>201</v>
      </c>
      <c r="Q16" s="117" t="s">
        <v>201</v>
      </c>
      <c r="R16" s="117" t="s">
        <v>295</v>
      </c>
      <c r="S16" s="117" t="s">
        <v>201</v>
      </c>
      <c r="T16" s="117" t="s">
        <v>201</v>
      </c>
      <c r="U16" s="117" t="s">
        <v>295</v>
      </c>
      <c r="V16" s="117" t="s">
        <v>201</v>
      </c>
      <c r="W16" s="117" t="s">
        <v>201</v>
      </c>
      <c r="X16" s="117" t="s">
        <v>201</v>
      </c>
      <c r="Y16" s="117" t="s">
        <v>202</v>
      </c>
      <c r="Z16" s="117" t="s">
        <v>201</v>
      </c>
      <c r="AA16" s="117" t="s">
        <v>201</v>
      </c>
      <c r="AB16" s="117" t="s">
        <v>201</v>
      </c>
      <c r="AC16" s="117" t="s">
        <v>201</v>
      </c>
      <c r="AD16" s="117" t="s">
        <v>201</v>
      </c>
      <c r="AE16" s="117" t="s">
        <v>201</v>
      </c>
      <c r="AF16" s="117" t="s">
        <v>202</v>
      </c>
      <c r="AG16" s="117" t="s">
        <v>201</v>
      </c>
      <c r="AH16" s="117" t="s">
        <v>201</v>
      </c>
      <c r="AI16" s="117" t="s">
        <v>201</v>
      </c>
      <c r="AJ16" s="117" t="s">
        <v>201</v>
      </c>
      <c r="AK16" s="117" t="s">
        <v>201</v>
      </c>
      <c r="AL16" s="117" t="s">
        <v>201</v>
      </c>
      <c r="AM16" s="117" t="s">
        <v>202</v>
      </c>
      <c r="AN16" s="117" t="s">
        <v>201</v>
      </c>
      <c r="AP16" s="39">
        <f t="shared" si="0"/>
        <v>24</v>
      </c>
      <c r="AQ16" s="39">
        <f t="shared" si="1"/>
        <v>0</v>
      </c>
      <c r="AR16" s="39">
        <f t="shared" si="2"/>
        <v>4</v>
      </c>
      <c r="AS16" s="39">
        <f t="shared" si="3"/>
        <v>2</v>
      </c>
      <c r="AT16" s="39">
        <f t="shared" si="4"/>
        <v>0</v>
      </c>
      <c r="AU16" s="39">
        <f t="shared" si="5"/>
        <v>0</v>
      </c>
      <c r="AV16" s="39"/>
      <c r="AW16" s="39">
        <f t="shared" si="6"/>
        <v>30</v>
      </c>
      <c r="AX16" s="39">
        <f t="shared" si="7"/>
        <v>30</v>
      </c>
      <c r="AY16" s="39">
        <f>VLOOKUP($B16,'[2]Production &amp; Operations'!$B$2:$H$166,7,0)</f>
        <v>114</v>
      </c>
      <c r="AZ16" s="39">
        <f>VLOOKUP($B16,'[2]Production &amp; Operations'!$B$2:$L$166,11,0)</f>
        <v>1400</v>
      </c>
      <c r="BA16" s="39"/>
      <c r="BB16" s="39">
        <v>15383</v>
      </c>
      <c r="BC16" s="39">
        <v>11710</v>
      </c>
      <c r="BD16" s="39">
        <v>1714</v>
      </c>
      <c r="BE16" s="39">
        <v>0</v>
      </c>
      <c r="BF16" s="39"/>
      <c r="BG16" s="39" t="s">
        <v>241</v>
      </c>
    </row>
    <row r="17" spans="1:59">
      <c r="A17" s="39">
        <v>13</v>
      </c>
      <c r="B17" s="113" t="s">
        <v>115</v>
      </c>
      <c r="C17" s="116" t="s">
        <v>116</v>
      </c>
      <c r="D17" s="118">
        <v>44288</v>
      </c>
      <c r="E17" s="116"/>
      <c r="F17" s="116"/>
      <c r="G17" s="114" t="s">
        <v>107</v>
      </c>
      <c r="H17" s="114" t="s">
        <v>76</v>
      </c>
      <c r="I17" s="114" t="s">
        <v>206</v>
      </c>
      <c r="K17" s="117" t="s">
        <v>202</v>
      </c>
      <c r="L17" s="117" t="s">
        <v>201</v>
      </c>
      <c r="M17" s="117" t="s">
        <v>201</v>
      </c>
      <c r="N17" s="117" t="s">
        <v>201</v>
      </c>
      <c r="O17" s="117" t="s">
        <v>201</v>
      </c>
      <c r="P17" s="117" t="s">
        <v>201</v>
      </c>
      <c r="Q17" s="117" t="s">
        <v>201</v>
      </c>
      <c r="R17" s="117" t="s">
        <v>295</v>
      </c>
      <c r="S17" s="117" t="s">
        <v>201</v>
      </c>
      <c r="T17" s="117" t="s">
        <v>188</v>
      </c>
      <c r="U17" s="117" t="s">
        <v>295</v>
      </c>
      <c r="V17" s="117" t="s">
        <v>201</v>
      </c>
      <c r="W17" s="117" t="s">
        <v>201</v>
      </c>
      <c r="X17" s="117" t="s">
        <v>201</v>
      </c>
      <c r="Y17" s="117" t="s">
        <v>202</v>
      </c>
      <c r="Z17" s="117" t="s">
        <v>201</v>
      </c>
      <c r="AA17" s="117" t="s">
        <v>201</v>
      </c>
      <c r="AB17" s="117" t="s">
        <v>201</v>
      </c>
      <c r="AC17" s="117" t="s">
        <v>201</v>
      </c>
      <c r="AD17" s="117" t="s">
        <v>201</v>
      </c>
      <c r="AE17" s="117" t="s">
        <v>201</v>
      </c>
      <c r="AF17" s="117" t="s">
        <v>202</v>
      </c>
      <c r="AG17" s="117" t="s">
        <v>201</v>
      </c>
      <c r="AH17" s="117" t="s">
        <v>201</v>
      </c>
      <c r="AI17" s="117" t="s">
        <v>201</v>
      </c>
      <c r="AJ17" s="117" t="s">
        <v>201</v>
      </c>
      <c r="AK17" s="117" t="s">
        <v>201</v>
      </c>
      <c r="AL17" s="117" t="s">
        <v>201</v>
      </c>
      <c r="AM17" s="117" t="s">
        <v>202</v>
      </c>
      <c r="AN17" s="117" t="s">
        <v>201</v>
      </c>
      <c r="AP17" s="39">
        <f t="shared" si="0"/>
        <v>23</v>
      </c>
      <c r="AQ17" s="39">
        <f t="shared" si="1"/>
        <v>1</v>
      </c>
      <c r="AR17" s="39">
        <f t="shared" si="2"/>
        <v>4</v>
      </c>
      <c r="AS17" s="39">
        <f t="shared" si="3"/>
        <v>2</v>
      </c>
      <c r="AT17" s="39">
        <f t="shared" si="4"/>
        <v>0</v>
      </c>
      <c r="AU17" s="39">
        <f t="shared" si="5"/>
        <v>0</v>
      </c>
      <c r="AV17" s="39"/>
      <c r="AW17" s="39">
        <f t="shared" si="6"/>
        <v>30</v>
      </c>
      <c r="AX17" s="39">
        <f t="shared" si="7"/>
        <v>30</v>
      </c>
      <c r="AY17" s="39">
        <f>VLOOKUP($B17,'[2]Production &amp; Operations'!$B$2:$H$166,7,0)</f>
        <v>57</v>
      </c>
      <c r="AZ17" s="39">
        <f>VLOOKUP($B17,'[2]Production &amp; Operations'!$B$2:$L$166,11,0)</f>
        <v>1900</v>
      </c>
      <c r="BA17" s="39"/>
      <c r="BB17" s="39">
        <v>15383</v>
      </c>
      <c r="BC17" s="39">
        <v>11710</v>
      </c>
      <c r="BD17" s="39">
        <v>1714</v>
      </c>
      <c r="BE17" s="39">
        <v>0</v>
      </c>
      <c r="BF17" s="39"/>
      <c r="BG17" s="39" t="s">
        <v>241</v>
      </c>
    </row>
    <row r="18" spans="1:59">
      <c r="A18" s="39">
        <v>14</v>
      </c>
      <c r="B18" s="113" t="s">
        <v>117</v>
      </c>
      <c r="C18" s="116" t="s">
        <v>118</v>
      </c>
      <c r="D18" s="119">
        <v>44306</v>
      </c>
      <c r="E18" s="116"/>
      <c r="F18" s="116"/>
      <c r="G18" s="114" t="s">
        <v>107</v>
      </c>
      <c r="H18" s="114" t="s">
        <v>76</v>
      </c>
      <c r="I18" s="114" t="s">
        <v>207</v>
      </c>
      <c r="K18" s="117" t="s">
        <v>202</v>
      </c>
      <c r="L18" s="117" t="s">
        <v>201</v>
      </c>
      <c r="M18" s="117" t="s">
        <v>201</v>
      </c>
      <c r="N18" s="117" t="s">
        <v>201</v>
      </c>
      <c r="O18" s="117" t="s">
        <v>201</v>
      </c>
      <c r="P18" s="117" t="s">
        <v>201</v>
      </c>
      <c r="Q18" s="117" t="s">
        <v>201</v>
      </c>
      <c r="R18" s="117" t="s">
        <v>295</v>
      </c>
      <c r="S18" s="117" t="s">
        <v>201</v>
      </c>
      <c r="T18" s="117" t="s">
        <v>201</v>
      </c>
      <c r="U18" s="117" t="s">
        <v>295</v>
      </c>
      <c r="V18" s="117" t="s">
        <v>201</v>
      </c>
      <c r="W18" s="117" t="s">
        <v>201</v>
      </c>
      <c r="X18" s="117" t="s">
        <v>188</v>
      </c>
      <c r="Y18" s="117" t="s">
        <v>202</v>
      </c>
      <c r="Z18" s="117" t="s">
        <v>188</v>
      </c>
      <c r="AA18" s="117" t="s">
        <v>201</v>
      </c>
      <c r="AB18" s="117" t="s">
        <v>201</v>
      </c>
      <c r="AC18" s="117" t="s">
        <v>201</v>
      </c>
      <c r="AD18" s="117" t="s">
        <v>201</v>
      </c>
      <c r="AE18" s="117" t="s">
        <v>201</v>
      </c>
      <c r="AF18" s="117" t="s">
        <v>202</v>
      </c>
      <c r="AG18" s="117" t="s">
        <v>201</v>
      </c>
      <c r="AH18" s="117" t="s">
        <v>201</v>
      </c>
      <c r="AI18" s="117" t="s">
        <v>201</v>
      </c>
      <c r="AJ18" s="117" t="s">
        <v>201</v>
      </c>
      <c r="AK18" s="117" t="s">
        <v>201</v>
      </c>
      <c r="AL18" s="117" t="s">
        <v>201</v>
      </c>
      <c r="AM18" s="117" t="s">
        <v>202</v>
      </c>
      <c r="AN18" s="117" t="s">
        <v>201</v>
      </c>
      <c r="AP18" s="39">
        <f t="shared" si="0"/>
        <v>22</v>
      </c>
      <c r="AQ18" s="39">
        <f t="shared" si="1"/>
        <v>2</v>
      </c>
      <c r="AR18" s="39">
        <f t="shared" si="2"/>
        <v>4</v>
      </c>
      <c r="AS18" s="39">
        <f t="shared" si="3"/>
        <v>2</v>
      </c>
      <c r="AT18" s="39">
        <f t="shared" si="4"/>
        <v>0</v>
      </c>
      <c r="AU18" s="39">
        <f t="shared" si="5"/>
        <v>0</v>
      </c>
      <c r="AV18" s="39"/>
      <c r="AW18" s="39">
        <f t="shared" si="6"/>
        <v>30</v>
      </c>
      <c r="AX18" s="39">
        <f t="shared" si="7"/>
        <v>30</v>
      </c>
      <c r="AY18" s="39">
        <f>VLOOKUP($B18,'[2]Production &amp; Operations'!$B$2:$H$166,7,0)</f>
        <v>0</v>
      </c>
      <c r="AZ18" s="39">
        <f>VLOOKUP($B18,'[2]Production &amp; Operations'!$B$2:$L$166,11,0)</f>
        <v>0</v>
      </c>
      <c r="BA18" s="39"/>
      <c r="BB18" s="39">
        <v>15383</v>
      </c>
      <c r="BC18" s="39">
        <v>11710</v>
      </c>
      <c r="BD18" s="39">
        <v>1714</v>
      </c>
      <c r="BE18" s="39">
        <v>0</v>
      </c>
      <c r="BF18" s="39"/>
      <c r="BG18" s="39" t="s">
        <v>241</v>
      </c>
    </row>
    <row r="19" spans="1:59">
      <c r="A19" s="39">
        <v>15</v>
      </c>
      <c r="B19" s="113" t="s">
        <v>119</v>
      </c>
      <c r="C19" s="116" t="s">
        <v>120</v>
      </c>
      <c r="D19" s="119">
        <v>44314</v>
      </c>
      <c r="E19" s="116"/>
      <c r="F19" s="116"/>
      <c r="G19" s="114" t="s">
        <v>107</v>
      </c>
      <c r="H19" s="114" t="s">
        <v>76</v>
      </c>
      <c r="I19" s="116" t="s">
        <v>203</v>
      </c>
      <c r="K19" s="117" t="s">
        <v>202</v>
      </c>
      <c r="L19" s="117" t="s">
        <v>201</v>
      </c>
      <c r="M19" s="117" t="s">
        <v>201</v>
      </c>
      <c r="N19" s="117" t="s">
        <v>34</v>
      </c>
      <c r="O19" s="117" t="s">
        <v>201</v>
      </c>
      <c r="P19" s="117" t="s">
        <v>201</v>
      </c>
      <c r="Q19" s="117" t="s">
        <v>34</v>
      </c>
      <c r="R19" s="117" t="s">
        <v>295</v>
      </c>
      <c r="S19" s="117" t="s">
        <v>34</v>
      </c>
      <c r="T19" s="117" t="s">
        <v>34</v>
      </c>
      <c r="U19" s="117" t="s">
        <v>295</v>
      </c>
      <c r="V19" s="117" t="s">
        <v>34</v>
      </c>
      <c r="W19" s="117" t="s">
        <v>34</v>
      </c>
      <c r="X19" s="117" t="s">
        <v>34</v>
      </c>
      <c r="Y19" s="117" t="s">
        <v>202</v>
      </c>
      <c r="Z19" s="117" t="s">
        <v>34</v>
      </c>
      <c r="AA19" s="117" t="s">
        <v>34</v>
      </c>
      <c r="AB19" s="117" t="s">
        <v>34</v>
      </c>
      <c r="AC19" s="117" t="s">
        <v>34</v>
      </c>
      <c r="AD19" s="117" t="s">
        <v>34</v>
      </c>
      <c r="AE19" s="117" t="s">
        <v>34</v>
      </c>
      <c r="AF19" s="117" t="s">
        <v>202</v>
      </c>
      <c r="AG19" s="117" t="s">
        <v>34</v>
      </c>
      <c r="AH19" s="117" t="s">
        <v>34</v>
      </c>
      <c r="AI19" s="117" t="s">
        <v>34</v>
      </c>
      <c r="AJ19" s="117" t="s">
        <v>34</v>
      </c>
      <c r="AK19" s="117" t="s">
        <v>34</v>
      </c>
      <c r="AL19" s="117" t="s">
        <v>34</v>
      </c>
      <c r="AM19" s="117" t="s">
        <v>202</v>
      </c>
      <c r="AN19" s="117" t="s">
        <v>34</v>
      </c>
      <c r="AP19" s="39">
        <f t="shared" si="0"/>
        <v>4</v>
      </c>
      <c r="AQ19" s="39">
        <f t="shared" si="1"/>
        <v>0</v>
      </c>
      <c r="AR19" s="39">
        <f t="shared" si="2"/>
        <v>4</v>
      </c>
      <c r="AS19" s="39">
        <f t="shared" si="3"/>
        <v>2</v>
      </c>
      <c r="AT19" s="39">
        <f t="shared" si="4"/>
        <v>0</v>
      </c>
      <c r="AU19" s="39">
        <f t="shared" si="5"/>
        <v>20</v>
      </c>
      <c r="AV19" s="39"/>
      <c r="AW19" s="39">
        <f t="shared" si="6"/>
        <v>30</v>
      </c>
      <c r="AX19" s="39">
        <f t="shared" si="7"/>
        <v>10</v>
      </c>
      <c r="AY19" s="39">
        <f>VLOOKUP($B19,'[2]Production &amp; Operations'!$B$2:$H$166,7,0)</f>
        <v>39</v>
      </c>
      <c r="AZ19" s="39">
        <f>VLOOKUP($B19,'[2]Production &amp; Operations'!$B$2:$L$166,11,0)</f>
        <v>0</v>
      </c>
      <c r="BA19" s="39"/>
      <c r="BB19" s="39">
        <v>15383</v>
      </c>
      <c r="BC19" s="39">
        <v>11710</v>
      </c>
      <c r="BD19" s="39">
        <v>1714</v>
      </c>
      <c r="BE19" s="39">
        <v>0</v>
      </c>
      <c r="BF19" s="39"/>
      <c r="BG19" s="39" t="s">
        <v>241</v>
      </c>
    </row>
    <row r="20" spans="1:59">
      <c r="A20" s="39">
        <v>16</v>
      </c>
      <c r="B20" s="113" t="s">
        <v>121</v>
      </c>
      <c r="C20" s="116" t="s">
        <v>122</v>
      </c>
      <c r="D20" s="118">
        <v>44384</v>
      </c>
      <c r="E20" s="114"/>
      <c r="F20" s="116"/>
      <c r="G20" s="114" t="s">
        <v>107</v>
      </c>
      <c r="H20" s="114" t="s">
        <v>76</v>
      </c>
      <c r="I20" s="116" t="s">
        <v>200</v>
      </c>
      <c r="K20" s="117" t="s">
        <v>202</v>
      </c>
      <c r="L20" s="117" t="s">
        <v>201</v>
      </c>
      <c r="M20" s="117" t="s">
        <v>201</v>
      </c>
      <c r="N20" s="117" t="s">
        <v>201</v>
      </c>
      <c r="O20" s="117" t="s">
        <v>201</v>
      </c>
      <c r="P20" s="117" t="s">
        <v>201</v>
      </c>
      <c r="Q20" s="117" t="s">
        <v>201</v>
      </c>
      <c r="R20" s="117" t="s">
        <v>295</v>
      </c>
      <c r="S20" s="117" t="s">
        <v>201</v>
      </c>
      <c r="T20" s="117" t="s">
        <v>201</v>
      </c>
      <c r="U20" s="117" t="s">
        <v>295</v>
      </c>
      <c r="V20" s="117" t="s">
        <v>188</v>
      </c>
      <c r="W20" s="117" t="s">
        <v>188</v>
      </c>
      <c r="X20" s="117" t="s">
        <v>201</v>
      </c>
      <c r="Y20" s="117" t="s">
        <v>202</v>
      </c>
      <c r="Z20" s="117" t="s">
        <v>201</v>
      </c>
      <c r="AA20" s="117" t="s">
        <v>201</v>
      </c>
      <c r="AB20" s="117" t="s">
        <v>201</v>
      </c>
      <c r="AC20" s="117" t="s">
        <v>201</v>
      </c>
      <c r="AD20" s="117" t="s">
        <v>201</v>
      </c>
      <c r="AE20" s="117" t="s">
        <v>201</v>
      </c>
      <c r="AF20" s="117" t="s">
        <v>202</v>
      </c>
      <c r="AG20" s="117" t="s">
        <v>201</v>
      </c>
      <c r="AH20" s="117" t="s">
        <v>201</v>
      </c>
      <c r="AI20" s="117" t="s">
        <v>201</v>
      </c>
      <c r="AJ20" s="117" t="s">
        <v>201</v>
      </c>
      <c r="AK20" s="117" t="s">
        <v>201</v>
      </c>
      <c r="AL20" s="117" t="s">
        <v>201</v>
      </c>
      <c r="AM20" s="117" t="s">
        <v>202</v>
      </c>
      <c r="AN20" s="117" t="s">
        <v>201</v>
      </c>
      <c r="AP20" s="39">
        <f t="shared" si="0"/>
        <v>22</v>
      </c>
      <c r="AQ20" s="39">
        <f t="shared" si="1"/>
        <v>2</v>
      </c>
      <c r="AR20" s="39">
        <f t="shared" si="2"/>
        <v>4</v>
      </c>
      <c r="AS20" s="39">
        <f t="shared" si="3"/>
        <v>2</v>
      </c>
      <c r="AT20" s="39">
        <f t="shared" si="4"/>
        <v>0</v>
      </c>
      <c r="AU20" s="39">
        <f t="shared" si="5"/>
        <v>0</v>
      </c>
      <c r="AV20" s="39"/>
      <c r="AW20" s="39">
        <f t="shared" si="6"/>
        <v>30</v>
      </c>
      <c r="AX20" s="39">
        <f t="shared" si="7"/>
        <v>30</v>
      </c>
      <c r="AY20" s="39">
        <f>VLOOKUP($B20,'[2]Production &amp; Operations'!$B$2:$H$166,7,0)</f>
        <v>86.5</v>
      </c>
      <c r="AZ20" s="39">
        <f>VLOOKUP($B20,'[2]Production &amp; Operations'!$B$2:$L$166,11,0)</f>
        <v>500</v>
      </c>
      <c r="BA20" s="39"/>
      <c r="BB20" s="39">
        <v>13613</v>
      </c>
      <c r="BC20" s="39">
        <v>11710</v>
      </c>
      <c r="BD20" s="39">
        <v>0</v>
      </c>
      <c r="BE20" s="39">
        <v>0</v>
      </c>
      <c r="BF20" s="39"/>
      <c r="BG20" s="39" t="s">
        <v>241</v>
      </c>
    </row>
    <row r="21" spans="1:59">
      <c r="A21" s="39">
        <v>17</v>
      </c>
      <c r="B21" s="113" t="s">
        <v>123</v>
      </c>
      <c r="C21" s="114" t="s">
        <v>127</v>
      </c>
      <c r="D21" s="119">
        <v>44403</v>
      </c>
      <c r="E21" s="116"/>
      <c r="F21" s="116"/>
      <c r="G21" s="114" t="s">
        <v>107</v>
      </c>
      <c r="H21" s="114" t="s">
        <v>76</v>
      </c>
      <c r="I21" s="116" t="s">
        <v>204</v>
      </c>
      <c r="K21" s="117" t="s">
        <v>202</v>
      </c>
      <c r="L21" s="117" t="s">
        <v>201</v>
      </c>
      <c r="M21" s="117" t="s">
        <v>201</v>
      </c>
      <c r="N21" s="117" t="s">
        <v>201</v>
      </c>
      <c r="O21" s="117" t="s">
        <v>201</v>
      </c>
      <c r="P21" s="117" t="s">
        <v>201</v>
      </c>
      <c r="Q21" s="117" t="s">
        <v>201</v>
      </c>
      <c r="R21" s="117" t="s">
        <v>295</v>
      </c>
      <c r="S21" s="117" t="s">
        <v>201</v>
      </c>
      <c r="T21" s="117" t="s">
        <v>201</v>
      </c>
      <c r="U21" s="117" t="s">
        <v>295</v>
      </c>
      <c r="V21" s="117" t="s">
        <v>201</v>
      </c>
      <c r="W21" s="117" t="s">
        <v>201</v>
      </c>
      <c r="X21" s="117" t="s">
        <v>201</v>
      </c>
      <c r="Y21" s="117" t="s">
        <v>202</v>
      </c>
      <c r="Z21" s="117" t="s">
        <v>188</v>
      </c>
      <c r="AA21" s="117" t="s">
        <v>201</v>
      </c>
      <c r="AB21" s="117" t="s">
        <v>201</v>
      </c>
      <c r="AC21" s="117" t="s">
        <v>201</v>
      </c>
      <c r="AD21" s="117" t="s">
        <v>201</v>
      </c>
      <c r="AE21" s="117" t="s">
        <v>201</v>
      </c>
      <c r="AF21" s="117" t="s">
        <v>202</v>
      </c>
      <c r="AG21" s="117" t="s">
        <v>188</v>
      </c>
      <c r="AH21" s="117" t="s">
        <v>201</v>
      </c>
      <c r="AI21" s="117" t="s">
        <v>201</v>
      </c>
      <c r="AJ21" s="117" t="s">
        <v>201</v>
      </c>
      <c r="AK21" s="117" t="s">
        <v>201</v>
      </c>
      <c r="AL21" s="117" t="s">
        <v>201</v>
      </c>
      <c r="AM21" s="117" t="s">
        <v>202</v>
      </c>
      <c r="AN21" s="117" t="s">
        <v>201</v>
      </c>
      <c r="AP21" s="39">
        <f t="shared" si="0"/>
        <v>22</v>
      </c>
      <c r="AQ21" s="39">
        <f t="shared" si="1"/>
        <v>2</v>
      </c>
      <c r="AR21" s="39">
        <f t="shared" si="2"/>
        <v>4</v>
      </c>
      <c r="AS21" s="39">
        <f t="shared" si="3"/>
        <v>2</v>
      </c>
      <c r="AT21" s="39">
        <f t="shared" si="4"/>
        <v>0</v>
      </c>
      <c r="AU21" s="39">
        <f t="shared" si="5"/>
        <v>0</v>
      </c>
      <c r="AV21" s="39"/>
      <c r="AW21" s="39">
        <f t="shared" si="6"/>
        <v>30</v>
      </c>
      <c r="AX21" s="39">
        <f t="shared" si="7"/>
        <v>30</v>
      </c>
      <c r="AY21" s="39">
        <f>VLOOKUP($B21,'[2]Production &amp; Operations'!$B$2:$H$166,7,0)</f>
        <v>11</v>
      </c>
      <c r="AZ21" s="39">
        <f>VLOOKUP($B21,'[2]Production &amp; Operations'!$B$2:$L$166,11,0)</f>
        <v>0</v>
      </c>
      <c r="BA21" s="39"/>
      <c r="BB21" s="39">
        <v>13613</v>
      </c>
      <c r="BC21" s="39">
        <v>11710</v>
      </c>
      <c r="BD21" s="39">
        <v>0</v>
      </c>
      <c r="BE21" s="39">
        <v>0</v>
      </c>
      <c r="BF21" s="39"/>
      <c r="BG21" s="39" t="s">
        <v>241</v>
      </c>
    </row>
    <row r="22" spans="1:59">
      <c r="A22" s="39">
        <v>18</v>
      </c>
      <c r="B22" s="113" t="s">
        <v>124</v>
      </c>
      <c r="C22" s="114" t="s">
        <v>128</v>
      </c>
      <c r="D22" s="119">
        <v>44405</v>
      </c>
      <c r="E22" s="116"/>
      <c r="F22" s="116"/>
      <c r="G22" s="114" t="s">
        <v>107</v>
      </c>
      <c r="H22" s="114" t="s">
        <v>76</v>
      </c>
      <c r="I22" s="116" t="s">
        <v>204</v>
      </c>
      <c r="K22" s="117" t="s">
        <v>202</v>
      </c>
      <c r="L22" s="117" t="s">
        <v>201</v>
      </c>
      <c r="M22" s="117" t="s">
        <v>201</v>
      </c>
      <c r="N22" s="117" t="s">
        <v>201</v>
      </c>
      <c r="O22" s="117" t="s">
        <v>201</v>
      </c>
      <c r="P22" s="117" t="s">
        <v>201</v>
      </c>
      <c r="Q22" s="117" t="s">
        <v>188</v>
      </c>
      <c r="R22" s="117" t="s">
        <v>295</v>
      </c>
      <c r="S22" s="117" t="s">
        <v>201</v>
      </c>
      <c r="T22" s="117" t="s">
        <v>201</v>
      </c>
      <c r="U22" s="117" t="s">
        <v>295</v>
      </c>
      <c r="V22" s="117" t="s">
        <v>201</v>
      </c>
      <c r="W22" s="117" t="s">
        <v>201</v>
      </c>
      <c r="X22" s="117" t="s">
        <v>201</v>
      </c>
      <c r="Y22" s="117" t="s">
        <v>202</v>
      </c>
      <c r="Z22" s="117" t="s">
        <v>201</v>
      </c>
      <c r="AA22" s="117" t="s">
        <v>201</v>
      </c>
      <c r="AB22" s="117" t="s">
        <v>201</v>
      </c>
      <c r="AC22" s="117" t="s">
        <v>201</v>
      </c>
      <c r="AD22" s="117" t="s">
        <v>188</v>
      </c>
      <c r="AE22" s="117" t="s">
        <v>201</v>
      </c>
      <c r="AF22" s="117" t="s">
        <v>202</v>
      </c>
      <c r="AG22" s="117" t="s">
        <v>201</v>
      </c>
      <c r="AH22" s="117" t="s">
        <v>201</v>
      </c>
      <c r="AI22" s="117" t="s">
        <v>201</v>
      </c>
      <c r="AJ22" s="117" t="s">
        <v>201</v>
      </c>
      <c r="AK22" s="117" t="s">
        <v>201</v>
      </c>
      <c r="AL22" s="117" t="s">
        <v>201</v>
      </c>
      <c r="AM22" s="117" t="s">
        <v>202</v>
      </c>
      <c r="AN22" s="117" t="s">
        <v>201</v>
      </c>
      <c r="AP22" s="39">
        <f t="shared" si="0"/>
        <v>22</v>
      </c>
      <c r="AQ22" s="39">
        <f t="shared" si="1"/>
        <v>2</v>
      </c>
      <c r="AR22" s="39">
        <f t="shared" si="2"/>
        <v>4</v>
      </c>
      <c r="AS22" s="39">
        <f t="shared" si="3"/>
        <v>2</v>
      </c>
      <c r="AT22" s="39">
        <f t="shared" si="4"/>
        <v>0</v>
      </c>
      <c r="AU22" s="39">
        <f t="shared" si="5"/>
        <v>0</v>
      </c>
      <c r="AV22" s="39"/>
      <c r="AW22" s="39">
        <f t="shared" si="6"/>
        <v>30</v>
      </c>
      <c r="AX22" s="39">
        <f t="shared" si="7"/>
        <v>30</v>
      </c>
      <c r="AY22" s="39">
        <f>VLOOKUP($B22,'[2]Production &amp; Operations'!$B$2:$H$166,7,0)</f>
        <v>56</v>
      </c>
      <c r="AZ22" s="39">
        <f>VLOOKUP($B22,'[2]Production &amp; Operations'!$B$2:$L$166,11,0)</f>
        <v>500</v>
      </c>
      <c r="BA22" s="39"/>
      <c r="BB22" s="39">
        <v>13613</v>
      </c>
      <c r="BC22" s="39">
        <v>11710</v>
      </c>
      <c r="BD22" s="39">
        <v>0</v>
      </c>
      <c r="BE22" s="39">
        <v>0</v>
      </c>
      <c r="BF22" s="39"/>
      <c r="BG22" s="39" t="s">
        <v>241</v>
      </c>
    </row>
    <row r="23" spans="1:59">
      <c r="A23" s="39">
        <v>19</v>
      </c>
      <c r="B23" s="113" t="s">
        <v>125</v>
      </c>
      <c r="C23" s="114" t="s">
        <v>129</v>
      </c>
      <c r="D23" s="119">
        <v>44406</v>
      </c>
      <c r="E23" s="116"/>
      <c r="F23" s="116"/>
      <c r="G23" s="114" t="s">
        <v>107</v>
      </c>
      <c r="H23" s="114" t="s">
        <v>76</v>
      </c>
      <c r="I23" s="116" t="s">
        <v>211</v>
      </c>
      <c r="K23" s="117" t="s">
        <v>202</v>
      </c>
      <c r="L23" s="117" t="s">
        <v>201</v>
      </c>
      <c r="M23" s="117" t="s">
        <v>201</v>
      </c>
      <c r="N23" s="117" t="s">
        <v>201</v>
      </c>
      <c r="O23" s="117" t="s">
        <v>201</v>
      </c>
      <c r="P23" s="117" t="s">
        <v>201</v>
      </c>
      <c r="Q23" s="117" t="s">
        <v>201</v>
      </c>
      <c r="R23" s="117" t="s">
        <v>295</v>
      </c>
      <c r="S23" s="117" t="s">
        <v>188</v>
      </c>
      <c r="T23" s="117" t="s">
        <v>188</v>
      </c>
      <c r="U23" s="117" t="s">
        <v>295</v>
      </c>
      <c r="V23" s="117" t="s">
        <v>188</v>
      </c>
      <c r="W23" s="117" t="s">
        <v>201</v>
      </c>
      <c r="X23" s="117" t="s">
        <v>201</v>
      </c>
      <c r="Y23" s="117" t="s">
        <v>202</v>
      </c>
      <c r="Z23" s="117" t="s">
        <v>201</v>
      </c>
      <c r="AA23" s="117" t="s">
        <v>201</v>
      </c>
      <c r="AB23" s="117" t="s">
        <v>201</v>
      </c>
      <c r="AC23" s="117" t="s">
        <v>201</v>
      </c>
      <c r="AD23" s="117" t="s">
        <v>201</v>
      </c>
      <c r="AE23" s="117" t="s">
        <v>201</v>
      </c>
      <c r="AF23" s="117" t="s">
        <v>202</v>
      </c>
      <c r="AG23" s="117" t="s">
        <v>201</v>
      </c>
      <c r="AH23" s="117" t="s">
        <v>201</v>
      </c>
      <c r="AI23" s="117" t="s">
        <v>201</v>
      </c>
      <c r="AJ23" s="117" t="s">
        <v>201</v>
      </c>
      <c r="AK23" s="117" t="s">
        <v>201</v>
      </c>
      <c r="AL23" s="117" t="s">
        <v>201</v>
      </c>
      <c r="AM23" s="117" t="s">
        <v>202</v>
      </c>
      <c r="AN23" s="117" t="s">
        <v>201</v>
      </c>
      <c r="AP23" s="39">
        <f t="shared" si="0"/>
        <v>21</v>
      </c>
      <c r="AQ23" s="39">
        <f t="shared" si="1"/>
        <v>3</v>
      </c>
      <c r="AR23" s="39">
        <f t="shared" si="2"/>
        <v>4</v>
      </c>
      <c r="AS23" s="39">
        <f t="shared" si="3"/>
        <v>2</v>
      </c>
      <c r="AT23" s="39">
        <f t="shared" si="4"/>
        <v>0</v>
      </c>
      <c r="AU23" s="39">
        <f t="shared" si="5"/>
        <v>0</v>
      </c>
      <c r="AV23" s="39"/>
      <c r="AW23" s="39">
        <f t="shared" si="6"/>
        <v>30</v>
      </c>
      <c r="AX23" s="39">
        <f t="shared" si="7"/>
        <v>30</v>
      </c>
      <c r="AY23" s="39">
        <f>VLOOKUP($B23,'[2]Production &amp; Operations'!$B$2:$H$166,7,0)</f>
        <v>72.5</v>
      </c>
      <c r="AZ23" s="39">
        <f>VLOOKUP($B23,'[2]Production &amp; Operations'!$B$2:$L$166,11,0)</f>
        <v>400</v>
      </c>
      <c r="BA23" s="39"/>
      <c r="BB23" s="39">
        <v>13613</v>
      </c>
      <c r="BC23" s="39">
        <v>11710</v>
      </c>
      <c r="BD23" s="39">
        <v>0</v>
      </c>
      <c r="BE23" s="39">
        <v>0</v>
      </c>
      <c r="BF23" s="39"/>
      <c r="BG23" s="39" t="s">
        <v>241</v>
      </c>
    </row>
    <row r="24" spans="1:59">
      <c r="A24" s="39">
        <v>20</v>
      </c>
      <c r="B24" s="113" t="s">
        <v>126</v>
      </c>
      <c r="C24" s="114" t="s">
        <v>131</v>
      </c>
      <c r="D24" s="115">
        <v>44429</v>
      </c>
      <c r="E24" s="116"/>
      <c r="F24" s="116"/>
      <c r="G24" s="114" t="s">
        <v>107</v>
      </c>
      <c r="H24" s="114" t="s">
        <v>76</v>
      </c>
      <c r="I24" s="116" t="s">
        <v>210</v>
      </c>
      <c r="K24" s="117" t="s">
        <v>202</v>
      </c>
      <c r="L24" s="117" t="s">
        <v>201</v>
      </c>
      <c r="M24" s="117" t="s">
        <v>201</v>
      </c>
      <c r="N24" s="117" t="s">
        <v>201</v>
      </c>
      <c r="O24" s="117" t="s">
        <v>201</v>
      </c>
      <c r="P24" s="117" t="s">
        <v>201</v>
      </c>
      <c r="Q24" s="117" t="s">
        <v>201</v>
      </c>
      <c r="R24" s="117" t="s">
        <v>295</v>
      </c>
      <c r="S24" s="117" t="s">
        <v>201</v>
      </c>
      <c r="T24" s="117" t="s">
        <v>201</v>
      </c>
      <c r="U24" s="117" t="s">
        <v>295</v>
      </c>
      <c r="V24" s="117" t="s">
        <v>201</v>
      </c>
      <c r="W24" s="117" t="s">
        <v>201</v>
      </c>
      <c r="X24" s="117" t="s">
        <v>201</v>
      </c>
      <c r="Y24" s="117" t="s">
        <v>202</v>
      </c>
      <c r="Z24" s="117" t="s">
        <v>201</v>
      </c>
      <c r="AA24" s="117" t="s">
        <v>201</v>
      </c>
      <c r="AB24" s="117" t="s">
        <v>201</v>
      </c>
      <c r="AC24" s="117" t="s">
        <v>201</v>
      </c>
      <c r="AD24" s="117" t="s">
        <v>201</v>
      </c>
      <c r="AE24" s="117" t="s">
        <v>201</v>
      </c>
      <c r="AF24" s="117" t="s">
        <v>202</v>
      </c>
      <c r="AG24" s="117" t="s">
        <v>201</v>
      </c>
      <c r="AH24" s="117" t="s">
        <v>201</v>
      </c>
      <c r="AI24" s="117" t="s">
        <v>201</v>
      </c>
      <c r="AJ24" s="117" t="s">
        <v>201</v>
      </c>
      <c r="AK24" s="117" t="s">
        <v>201</v>
      </c>
      <c r="AL24" s="117" t="s">
        <v>201</v>
      </c>
      <c r="AM24" s="117" t="s">
        <v>202</v>
      </c>
      <c r="AN24" s="117" t="s">
        <v>201</v>
      </c>
      <c r="AP24" s="39">
        <f t="shared" si="0"/>
        <v>24</v>
      </c>
      <c r="AQ24" s="39">
        <f t="shared" si="1"/>
        <v>0</v>
      </c>
      <c r="AR24" s="39">
        <f t="shared" si="2"/>
        <v>4</v>
      </c>
      <c r="AS24" s="39">
        <f t="shared" si="3"/>
        <v>2</v>
      </c>
      <c r="AT24" s="39">
        <f t="shared" si="4"/>
        <v>0</v>
      </c>
      <c r="AU24" s="39">
        <f t="shared" si="5"/>
        <v>0</v>
      </c>
      <c r="AV24" s="39"/>
      <c r="AW24" s="39">
        <f t="shared" si="6"/>
        <v>30</v>
      </c>
      <c r="AX24" s="39">
        <f t="shared" si="7"/>
        <v>30</v>
      </c>
      <c r="AY24" s="39">
        <f>VLOOKUP($B24,'[2]Production &amp; Operations'!$B$2:$H$166,7,0)</f>
        <v>67.5</v>
      </c>
      <c r="AZ24" s="39">
        <f>VLOOKUP($B24,'[2]Production &amp; Operations'!$B$2:$L$166,11,0)</f>
        <v>0</v>
      </c>
      <c r="BA24" s="39"/>
      <c r="BB24" s="39">
        <v>13613</v>
      </c>
      <c r="BC24" s="39">
        <v>11710</v>
      </c>
      <c r="BD24" s="39">
        <v>0</v>
      </c>
      <c r="BE24" s="39">
        <v>0</v>
      </c>
      <c r="BF24" s="29"/>
      <c r="BG24" s="39" t="s">
        <v>241</v>
      </c>
    </row>
    <row r="25" spans="1:59">
      <c r="A25" s="39">
        <v>21</v>
      </c>
      <c r="B25" s="120" t="s">
        <v>132</v>
      </c>
      <c r="C25" s="114" t="s">
        <v>133</v>
      </c>
      <c r="D25" s="115">
        <v>44440</v>
      </c>
      <c r="E25" s="116"/>
      <c r="F25" s="116"/>
      <c r="G25" s="114" t="s">
        <v>107</v>
      </c>
      <c r="H25" s="114" t="s">
        <v>76</v>
      </c>
      <c r="I25" s="116" t="s">
        <v>203</v>
      </c>
      <c r="K25" s="117" t="s">
        <v>202</v>
      </c>
      <c r="L25" s="117" t="s">
        <v>201</v>
      </c>
      <c r="M25" s="117" t="s">
        <v>201</v>
      </c>
      <c r="N25" s="117" t="s">
        <v>201</v>
      </c>
      <c r="O25" s="117" t="s">
        <v>201</v>
      </c>
      <c r="P25" s="117" t="s">
        <v>201</v>
      </c>
      <c r="Q25" s="117" t="s">
        <v>201</v>
      </c>
      <c r="R25" s="117" t="s">
        <v>295</v>
      </c>
      <c r="S25" s="117" t="s">
        <v>201</v>
      </c>
      <c r="T25" s="117" t="s">
        <v>201</v>
      </c>
      <c r="U25" s="117" t="s">
        <v>295</v>
      </c>
      <c r="V25" s="117" t="s">
        <v>201</v>
      </c>
      <c r="W25" s="117" t="s">
        <v>201</v>
      </c>
      <c r="X25" s="117" t="s">
        <v>201</v>
      </c>
      <c r="Y25" s="117" t="s">
        <v>202</v>
      </c>
      <c r="Z25" s="117" t="s">
        <v>201</v>
      </c>
      <c r="AA25" s="117" t="s">
        <v>201</v>
      </c>
      <c r="AB25" s="117" t="s">
        <v>201</v>
      </c>
      <c r="AC25" s="117" t="s">
        <v>201</v>
      </c>
      <c r="AD25" s="117" t="s">
        <v>201</v>
      </c>
      <c r="AE25" s="117" t="s">
        <v>201</v>
      </c>
      <c r="AF25" s="117" t="s">
        <v>202</v>
      </c>
      <c r="AG25" s="117" t="s">
        <v>201</v>
      </c>
      <c r="AH25" s="117" t="s">
        <v>201</v>
      </c>
      <c r="AI25" s="117" t="s">
        <v>201</v>
      </c>
      <c r="AJ25" s="117" t="s">
        <v>201</v>
      </c>
      <c r="AK25" s="117" t="s">
        <v>201</v>
      </c>
      <c r="AL25" s="117" t="s">
        <v>201</v>
      </c>
      <c r="AM25" s="117" t="s">
        <v>202</v>
      </c>
      <c r="AN25" s="117" t="s">
        <v>201</v>
      </c>
      <c r="AP25" s="39">
        <f t="shared" si="0"/>
        <v>24</v>
      </c>
      <c r="AQ25" s="39">
        <f t="shared" si="1"/>
        <v>0</v>
      </c>
      <c r="AR25" s="39">
        <f t="shared" si="2"/>
        <v>4</v>
      </c>
      <c r="AS25" s="39">
        <f t="shared" si="3"/>
        <v>2</v>
      </c>
      <c r="AT25" s="39">
        <f t="shared" si="4"/>
        <v>0</v>
      </c>
      <c r="AU25" s="39">
        <f t="shared" si="5"/>
        <v>0</v>
      </c>
      <c r="AV25" s="39"/>
      <c r="AW25" s="39">
        <f t="shared" si="6"/>
        <v>30</v>
      </c>
      <c r="AX25" s="39">
        <f t="shared" si="7"/>
        <v>30</v>
      </c>
      <c r="AY25" s="39">
        <f>VLOOKUP($B25,'[2]Production &amp; Operations'!$B$2:$H$166,7,0)</f>
        <v>0</v>
      </c>
      <c r="AZ25" s="39">
        <f>VLOOKUP($B25,'[2]Production &amp; Operations'!$B$2:$L$166,11,0)</f>
        <v>0</v>
      </c>
      <c r="BA25" s="39"/>
      <c r="BB25" s="39">
        <v>13613</v>
      </c>
      <c r="BC25" s="39">
        <v>11710</v>
      </c>
      <c r="BD25" s="39">
        <v>0</v>
      </c>
      <c r="BE25" s="39">
        <v>0</v>
      </c>
      <c r="BF25" s="39"/>
      <c r="BG25" s="39" t="s">
        <v>241</v>
      </c>
    </row>
    <row r="26" spans="1:59">
      <c r="A26" s="39">
        <v>22</v>
      </c>
      <c r="B26" s="120" t="s">
        <v>134</v>
      </c>
      <c r="C26" s="114" t="s">
        <v>135</v>
      </c>
      <c r="D26" s="115">
        <v>44456</v>
      </c>
      <c r="E26" s="114"/>
      <c r="F26" s="114"/>
      <c r="G26" s="114" t="s">
        <v>107</v>
      </c>
      <c r="H26" s="114" t="s">
        <v>76</v>
      </c>
      <c r="I26" s="116" t="s">
        <v>208</v>
      </c>
      <c r="K26" s="117" t="s">
        <v>202</v>
      </c>
      <c r="L26" s="117" t="s">
        <v>201</v>
      </c>
      <c r="M26" s="117" t="s">
        <v>201</v>
      </c>
      <c r="N26" s="117" t="s">
        <v>201</v>
      </c>
      <c r="O26" s="117" t="s">
        <v>201</v>
      </c>
      <c r="P26" s="117" t="s">
        <v>201</v>
      </c>
      <c r="Q26" s="117" t="s">
        <v>201</v>
      </c>
      <c r="R26" s="117" t="s">
        <v>295</v>
      </c>
      <c r="S26" s="117" t="s">
        <v>201</v>
      </c>
      <c r="T26" s="117" t="s">
        <v>201</v>
      </c>
      <c r="U26" s="117" t="s">
        <v>295</v>
      </c>
      <c r="V26" s="117" t="s">
        <v>201</v>
      </c>
      <c r="W26" s="117" t="s">
        <v>201</v>
      </c>
      <c r="X26" s="117" t="s">
        <v>201</v>
      </c>
      <c r="Y26" s="117" t="s">
        <v>202</v>
      </c>
      <c r="Z26" s="117" t="s">
        <v>201</v>
      </c>
      <c r="AA26" s="117" t="s">
        <v>201</v>
      </c>
      <c r="AB26" s="117" t="s">
        <v>201</v>
      </c>
      <c r="AC26" s="117" t="s">
        <v>201</v>
      </c>
      <c r="AD26" s="117" t="s">
        <v>201</v>
      </c>
      <c r="AE26" s="117" t="s">
        <v>201</v>
      </c>
      <c r="AF26" s="117" t="s">
        <v>202</v>
      </c>
      <c r="AG26" s="117" t="s">
        <v>201</v>
      </c>
      <c r="AH26" s="117" t="s">
        <v>201</v>
      </c>
      <c r="AI26" s="117" t="s">
        <v>201</v>
      </c>
      <c r="AJ26" s="117" t="s">
        <v>201</v>
      </c>
      <c r="AK26" s="117" t="s">
        <v>201</v>
      </c>
      <c r="AL26" s="117" t="s">
        <v>201</v>
      </c>
      <c r="AM26" s="117" t="s">
        <v>202</v>
      </c>
      <c r="AN26" s="117" t="s">
        <v>201</v>
      </c>
      <c r="AP26" s="39">
        <f t="shared" si="0"/>
        <v>24</v>
      </c>
      <c r="AQ26" s="39">
        <f t="shared" si="1"/>
        <v>0</v>
      </c>
      <c r="AR26" s="39">
        <f t="shared" si="2"/>
        <v>4</v>
      </c>
      <c r="AS26" s="39">
        <f t="shared" si="3"/>
        <v>2</v>
      </c>
      <c r="AT26" s="39">
        <f t="shared" si="4"/>
        <v>0</v>
      </c>
      <c r="AU26" s="39">
        <f t="shared" si="5"/>
        <v>0</v>
      </c>
      <c r="AV26" s="39"/>
      <c r="AW26" s="39">
        <f t="shared" si="6"/>
        <v>30</v>
      </c>
      <c r="AX26" s="39">
        <f t="shared" si="7"/>
        <v>30</v>
      </c>
      <c r="AY26" s="39">
        <f>VLOOKUP($B26,'[2]Production &amp; Operations'!$B$2:$H$166,7,0)</f>
        <v>32.5</v>
      </c>
      <c r="AZ26" s="39">
        <f>VLOOKUP($B26,'[2]Production &amp; Operations'!$B$2:$L$166,11,0)</f>
        <v>300</v>
      </c>
      <c r="BA26" s="39"/>
      <c r="BB26" s="39">
        <v>13613</v>
      </c>
      <c r="BC26" s="39">
        <v>11710</v>
      </c>
      <c r="BD26" s="39">
        <v>0</v>
      </c>
      <c r="BE26" s="39">
        <v>0</v>
      </c>
      <c r="BF26" s="39"/>
      <c r="BG26" s="39" t="s">
        <v>241</v>
      </c>
    </row>
    <row r="27" spans="1:59">
      <c r="A27" s="39">
        <v>23</v>
      </c>
      <c r="B27" s="121" t="s">
        <v>136</v>
      </c>
      <c r="C27" s="116" t="s">
        <v>137</v>
      </c>
      <c r="D27" s="115">
        <v>44480</v>
      </c>
      <c r="E27" s="116"/>
      <c r="F27" s="116"/>
      <c r="G27" s="116" t="s">
        <v>107</v>
      </c>
      <c r="H27" s="116" t="s">
        <v>76</v>
      </c>
      <c r="I27" s="116" t="s">
        <v>212</v>
      </c>
      <c r="K27" s="117" t="s">
        <v>202</v>
      </c>
      <c r="L27" s="117" t="s">
        <v>201</v>
      </c>
      <c r="M27" s="117" t="s">
        <v>201</v>
      </c>
      <c r="N27" s="117" t="s">
        <v>201</v>
      </c>
      <c r="O27" s="117" t="s">
        <v>188</v>
      </c>
      <c r="P27" s="117" t="s">
        <v>188</v>
      </c>
      <c r="Q27" s="117" t="s">
        <v>201</v>
      </c>
      <c r="R27" s="117" t="s">
        <v>295</v>
      </c>
      <c r="S27" s="117" t="s">
        <v>201</v>
      </c>
      <c r="T27" s="117" t="s">
        <v>201</v>
      </c>
      <c r="U27" s="117" t="s">
        <v>295</v>
      </c>
      <c r="V27" s="117" t="s">
        <v>188</v>
      </c>
      <c r="W27" s="117" t="s">
        <v>201</v>
      </c>
      <c r="X27" s="117" t="s">
        <v>201</v>
      </c>
      <c r="Y27" s="117" t="s">
        <v>202</v>
      </c>
      <c r="Z27" s="117" t="s">
        <v>201</v>
      </c>
      <c r="AA27" s="117" t="s">
        <v>201</v>
      </c>
      <c r="AB27" s="117" t="s">
        <v>201</v>
      </c>
      <c r="AC27" s="117" t="s">
        <v>201</v>
      </c>
      <c r="AD27" s="117" t="s">
        <v>201</v>
      </c>
      <c r="AE27" s="117" t="s">
        <v>201</v>
      </c>
      <c r="AF27" s="117" t="s">
        <v>202</v>
      </c>
      <c r="AG27" s="117" t="s">
        <v>201</v>
      </c>
      <c r="AH27" s="117" t="s">
        <v>201</v>
      </c>
      <c r="AI27" s="117" t="s">
        <v>201</v>
      </c>
      <c r="AJ27" s="117" t="s">
        <v>201</v>
      </c>
      <c r="AK27" s="117" t="s">
        <v>201</v>
      </c>
      <c r="AL27" s="117" t="s">
        <v>201</v>
      </c>
      <c r="AM27" s="117" t="s">
        <v>202</v>
      </c>
      <c r="AN27" s="117" t="s">
        <v>201</v>
      </c>
      <c r="AP27" s="39">
        <f t="shared" si="0"/>
        <v>21</v>
      </c>
      <c r="AQ27" s="39">
        <f t="shared" si="1"/>
        <v>3</v>
      </c>
      <c r="AR27" s="39">
        <f t="shared" si="2"/>
        <v>4</v>
      </c>
      <c r="AS27" s="39">
        <f t="shared" si="3"/>
        <v>2</v>
      </c>
      <c r="AT27" s="39">
        <f t="shared" si="4"/>
        <v>0</v>
      </c>
      <c r="AU27" s="39">
        <f t="shared" si="5"/>
        <v>0</v>
      </c>
      <c r="AV27" s="39"/>
      <c r="AW27" s="39">
        <f t="shared" si="6"/>
        <v>30</v>
      </c>
      <c r="AX27" s="39">
        <f t="shared" si="7"/>
        <v>30</v>
      </c>
      <c r="AY27" s="39">
        <f>VLOOKUP($B27,'[2]Production &amp; Operations'!$B$2:$H$166,7,0)</f>
        <v>27.5</v>
      </c>
      <c r="AZ27" s="39">
        <f>VLOOKUP($B27,'[2]Production &amp; Operations'!$B$2:$L$166,11,0)</f>
        <v>1300</v>
      </c>
      <c r="BA27" s="39"/>
      <c r="BB27" s="39">
        <v>13613</v>
      </c>
      <c r="BC27" s="39">
        <v>11710</v>
      </c>
      <c r="BD27" s="39">
        <v>0</v>
      </c>
      <c r="BE27" s="39">
        <v>0</v>
      </c>
      <c r="BF27" s="39"/>
      <c r="BG27" s="39" t="s">
        <v>241</v>
      </c>
    </row>
    <row r="28" spans="1:59">
      <c r="A28" s="39">
        <v>24</v>
      </c>
      <c r="B28" s="121" t="s">
        <v>138</v>
      </c>
      <c r="C28" s="116" t="s">
        <v>154</v>
      </c>
      <c r="D28" s="115">
        <v>44489</v>
      </c>
      <c r="E28" s="116"/>
      <c r="F28" s="116"/>
      <c r="G28" s="116" t="s">
        <v>100</v>
      </c>
      <c r="H28" s="116" t="s">
        <v>76</v>
      </c>
      <c r="I28" s="116" t="s">
        <v>212</v>
      </c>
      <c r="K28" s="117" t="s">
        <v>202</v>
      </c>
      <c r="L28" s="117" t="s">
        <v>188</v>
      </c>
      <c r="M28" s="117" t="s">
        <v>201</v>
      </c>
      <c r="N28" s="117" t="s">
        <v>201</v>
      </c>
      <c r="O28" s="117" t="s">
        <v>201</v>
      </c>
      <c r="P28" s="117" t="s">
        <v>201</v>
      </c>
      <c r="Q28" s="117" t="s">
        <v>201</v>
      </c>
      <c r="R28" s="117" t="s">
        <v>295</v>
      </c>
      <c r="S28" s="117" t="s">
        <v>201</v>
      </c>
      <c r="T28" s="117" t="s">
        <v>201</v>
      </c>
      <c r="U28" s="117" t="s">
        <v>295</v>
      </c>
      <c r="V28" s="117" t="s">
        <v>201</v>
      </c>
      <c r="W28" s="117" t="s">
        <v>201</v>
      </c>
      <c r="X28" s="117" t="s">
        <v>201</v>
      </c>
      <c r="Y28" s="117" t="s">
        <v>202</v>
      </c>
      <c r="Z28" s="117" t="s">
        <v>201</v>
      </c>
      <c r="AA28" s="117" t="s">
        <v>201</v>
      </c>
      <c r="AB28" s="117" t="s">
        <v>201</v>
      </c>
      <c r="AC28" s="117" t="s">
        <v>201</v>
      </c>
      <c r="AD28" s="117" t="s">
        <v>201</v>
      </c>
      <c r="AE28" s="117" t="s">
        <v>201</v>
      </c>
      <c r="AF28" s="117" t="s">
        <v>202</v>
      </c>
      <c r="AG28" s="117" t="s">
        <v>201</v>
      </c>
      <c r="AH28" s="117" t="s">
        <v>201</v>
      </c>
      <c r="AI28" s="117" t="s">
        <v>201</v>
      </c>
      <c r="AJ28" s="117" t="s">
        <v>201</v>
      </c>
      <c r="AK28" s="117" t="s">
        <v>201</v>
      </c>
      <c r="AL28" s="117" t="s">
        <v>201</v>
      </c>
      <c r="AM28" s="117" t="s">
        <v>202</v>
      </c>
      <c r="AN28" s="117" t="s">
        <v>188</v>
      </c>
      <c r="AP28" s="39">
        <f t="shared" si="0"/>
        <v>22</v>
      </c>
      <c r="AQ28" s="39">
        <f t="shared" si="1"/>
        <v>2</v>
      </c>
      <c r="AR28" s="39">
        <f t="shared" si="2"/>
        <v>4</v>
      </c>
      <c r="AS28" s="39">
        <f t="shared" si="3"/>
        <v>2</v>
      </c>
      <c r="AT28" s="39">
        <f t="shared" si="4"/>
        <v>0</v>
      </c>
      <c r="AU28" s="39">
        <f t="shared" si="5"/>
        <v>0</v>
      </c>
      <c r="AV28" s="39"/>
      <c r="AW28" s="39">
        <f t="shared" si="6"/>
        <v>30</v>
      </c>
      <c r="AX28" s="39">
        <f t="shared" si="7"/>
        <v>30</v>
      </c>
      <c r="AY28" s="39">
        <f>VLOOKUP($B28,'[2]Production &amp; Operations'!$B$2:$H$166,7,0)</f>
        <v>8</v>
      </c>
      <c r="AZ28" s="39">
        <f>VLOOKUP($B28,'[2]Production &amp; Operations'!$B$2:$L$166,11,0)</f>
        <v>0</v>
      </c>
      <c r="BA28" s="39"/>
      <c r="BB28" s="39">
        <v>13613</v>
      </c>
      <c r="BC28" s="39">
        <v>11710</v>
      </c>
      <c r="BD28" s="39">
        <v>0</v>
      </c>
      <c r="BE28" s="39">
        <v>0</v>
      </c>
      <c r="BF28" s="39"/>
      <c r="BG28" s="39" t="s">
        <v>241</v>
      </c>
    </row>
    <row r="29" spans="1:59">
      <c r="A29" s="39">
        <v>25</v>
      </c>
      <c r="B29" s="116" t="s">
        <v>153</v>
      </c>
      <c r="C29" s="116" t="s">
        <v>152</v>
      </c>
      <c r="D29" s="122">
        <v>44495</v>
      </c>
      <c r="E29" s="123"/>
      <c r="F29" s="123"/>
      <c r="G29" s="116" t="s">
        <v>107</v>
      </c>
      <c r="H29" s="123" t="s">
        <v>76</v>
      </c>
      <c r="I29" s="123" t="s">
        <v>213</v>
      </c>
      <c r="K29" s="117" t="s">
        <v>202</v>
      </c>
      <c r="L29" s="117" t="s">
        <v>201</v>
      </c>
      <c r="M29" s="117" t="s">
        <v>201</v>
      </c>
      <c r="N29" s="117" t="s">
        <v>201</v>
      </c>
      <c r="O29" s="117" t="s">
        <v>201</v>
      </c>
      <c r="P29" s="117" t="s">
        <v>201</v>
      </c>
      <c r="Q29" s="117" t="s">
        <v>201</v>
      </c>
      <c r="R29" s="117" t="s">
        <v>295</v>
      </c>
      <c r="S29" s="117" t="s">
        <v>201</v>
      </c>
      <c r="T29" s="117" t="s">
        <v>188</v>
      </c>
      <c r="U29" s="117" t="s">
        <v>295</v>
      </c>
      <c r="V29" s="117" t="s">
        <v>201</v>
      </c>
      <c r="W29" s="117" t="s">
        <v>201</v>
      </c>
      <c r="X29" s="117" t="s">
        <v>201</v>
      </c>
      <c r="Y29" s="117" t="s">
        <v>202</v>
      </c>
      <c r="Z29" s="117" t="s">
        <v>201</v>
      </c>
      <c r="AA29" s="117" t="s">
        <v>201</v>
      </c>
      <c r="AB29" s="117" t="s">
        <v>201</v>
      </c>
      <c r="AC29" s="117" t="s">
        <v>201</v>
      </c>
      <c r="AD29" s="117" t="s">
        <v>201</v>
      </c>
      <c r="AE29" s="117" t="s">
        <v>201</v>
      </c>
      <c r="AF29" s="117" t="s">
        <v>202</v>
      </c>
      <c r="AG29" s="117" t="s">
        <v>201</v>
      </c>
      <c r="AH29" s="117" t="s">
        <v>188</v>
      </c>
      <c r="AI29" s="117" t="s">
        <v>201</v>
      </c>
      <c r="AJ29" s="117" t="s">
        <v>201</v>
      </c>
      <c r="AK29" s="117" t="s">
        <v>201</v>
      </c>
      <c r="AL29" s="117" t="s">
        <v>201</v>
      </c>
      <c r="AM29" s="117" t="s">
        <v>202</v>
      </c>
      <c r="AN29" s="117" t="s">
        <v>201</v>
      </c>
      <c r="AP29" s="39">
        <f t="shared" si="0"/>
        <v>22</v>
      </c>
      <c r="AQ29" s="39">
        <f t="shared" si="1"/>
        <v>2</v>
      </c>
      <c r="AR29" s="39">
        <f t="shared" si="2"/>
        <v>4</v>
      </c>
      <c r="AS29" s="39">
        <f t="shared" si="3"/>
        <v>2</v>
      </c>
      <c r="AT29" s="39">
        <f t="shared" si="4"/>
        <v>0</v>
      </c>
      <c r="AU29" s="39">
        <f t="shared" si="5"/>
        <v>0</v>
      </c>
      <c r="AV29" s="39"/>
      <c r="AW29" s="39">
        <f t="shared" si="6"/>
        <v>30</v>
      </c>
      <c r="AX29" s="39">
        <f t="shared" si="7"/>
        <v>30</v>
      </c>
      <c r="AY29" s="39">
        <f>VLOOKUP($B29,'[2]Production &amp; Operations'!$B$2:$H$166,7,0)</f>
        <v>32</v>
      </c>
      <c r="AZ29" s="39">
        <f>VLOOKUP($B29,'[2]Production &amp; Operations'!$B$2:$L$166,11,0)</f>
        <v>0</v>
      </c>
      <c r="BA29" s="39"/>
      <c r="BB29" s="39">
        <v>13613</v>
      </c>
      <c r="BC29" s="39">
        <v>11710</v>
      </c>
      <c r="BD29" s="39">
        <v>0</v>
      </c>
      <c r="BE29" s="39">
        <v>0</v>
      </c>
      <c r="BF29" s="29"/>
      <c r="BG29" s="39" t="s">
        <v>241</v>
      </c>
    </row>
    <row r="30" spans="1:59">
      <c r="A30" s="39">
        <v>26</v>
      </c>
      <c r="B30" s="116" t="s">
        <v>151</v>
      </c>
      <c r="C30" s="116" t="s">
        <v>150</v>
      </c>
      <c r="D30" s="122">
        <v>44495</v>
      </c>
      <c r="E30" s="123"/>
      <c r="F30" s="123"/>
      <c r="G30" s="116" t="s">
        <v>107</v>
      </c>
      <c r="H30" s="123" t="s">
        <v>76</v>
      </c>
      <c r="I30" s="123" t="s">
        <v>204</v>
      </c>
      <c r="K30" s="117" t="s">
        <v>202</v>
      </c>
      <c r="L30" s="117" t="s">
        <v>188</v>
      </c>
      <c r="M30" s="117" t="s">
        <v>201</v>
      </c>
      <c r="N30" s="117" t="s">
        <v>201</v>
      </c>
      <c r="O30" s="117" t="s">
        <v>201</v>
      </c>
      <c r="P30" s="117" t="s">
        <v>201</v>
      </c>
      <c r="Q30" s="117" t="s">
        <v>201</v>
      </c>
      <c r="R30" s="117" t="s">
        <v>295</v>
      </c>
      <c r="S30" s="117" t="s">
        <v>188</v>
      </c>
      <c r="T30" s="117" t="s">
        <v>188</v>
      </c>
      <c r="U30" s="117" t="s">
        <v>295</v>
      </c>
      <c r="V30" s="117" t="s">
        <v>188</v>
      </c>
      <c r="W30" s="117" t="s">
        <v>201</v>
      </c>
      <c r="X30" s="117" t="s">
        <v>201</v>
      </c>
      <c r="Y30" s="117" t="s">
        <v>202</v>
      </c>
      <c r="Z30" s="117" t="s">
        <v>201</v>
      </c>
      <c r="AA30" s="117" t="s">
        <v>201</v>
      </c>
      <c r="AB30" s="117" t="s">
        <v>201</v>
      </c>
      <c r="AC30" s="117" t="s">
        <v>201</v>
      </c>
      <c r="AD30" s="117" t="s">
        <v>201</v>
      </c>
      <c r="AE30" s="117" t="s">
        <v>201</v>
      </c>
      <c r="AF30" s="117" t="s">
        <v>202</v>
      </c>
      <c r="AG30" s="117" t="s">
        <v>201</v>
      </c>
      <c r="AH30" s="117" t="s">
        <v>201</v>
      </c>
      <c r="AI30" s="117" t="s">
        <v>201</v>
      </c>
      <c r="AJ30" s="117" t="s">
        <v>201</v>
      </c>
      <c r="AK30" s="117" t="s">
        <v>201</v>
      </c>
      <c r="AL30" s="117" t="s">
        <v>201</v>
      </c>
      <c r="AM30" s="117" t="s">
        <v>202</v>
      </c>
      <c r="AN30" s="117" t="s">
        <v>188</v>
      </c>
      <c r="AP30" s="39">
        <f t="shared" si="0"/>
        <v>19</v>
      </c>
      <c r="AQ30" s="39">
        <f t="shared" si="1"/>
        <v>5</v>
      </c>
      <c r="AR30" s="39">
        <f t="shared" si="2"/>
        <v>4</v>
      </c>
      <c r="AS30" s="39">
        <f t="shared" si="3"/>
        <v>2</v>
      </c>
      <c r="AT30" s="39">
        <f t="shared" si="4"/>
        <v>0</v>
      </c>
      <c r="AU30" s="39">
        <f t="shared" si="5"/>
        <v>0</v>
      </c>
      <c r="AV30" s="39"/>
      <c r="AW30" s="39">
        <f t="shared" si="6"/>
        <v>30</v>
      </c>
      <c r="AX30" s="39">
        <f t="shared" si="7"/>
        <v>30</v>
      </c>
      <c r="AY30" s="39">
        <f>VLOOKUP($B30,'[2]Production &amp; Operations'!$B$2:$H$166,7,0)</f>
        <v>7.5</v>
      </c>
      <c r="AZ30" s="39">
        <f>VLOOKUP($B30,'[2]Production &amp; Operations'!$B$2:$L$166,11,0)</f>
        <v>0</v>
      </c>
      <c r="BA30" s="39"/>
      <c r="BB30" s="39">
        <v>13613</v>
      </c>
      <c r="BC30" s="39">
        <v>11710</v>
      </c>
      <c r="BD30" s="39">
        <v>0</v>
      </c>
      <c r="BE30" s="39">
        <v>0</v>
      </c>
      <c r="BF30" s="39"/>
      <c r="BG30" s="39" t="s">
        <v>241</v>
      </c>
    </row>
    <row r="31" spans="1:59">
      <c r="A31" s="39">
        <v>27</v>
      </c>
      <c r="B31" s="116" t="s">
        <v>149</v>
      </c>
      <c r="C31" s="116" t="s">
        <v>148</v>
      </c>
      <c r="D31" s="122">
        <v>44508</v>
      </c>
      <c r="E31" s="123"/>
      <c r="F31" s="123"/>
      <c r="G31" s="116" t="s">
        <v>107</v>
      </c>
      <c r="H31" s="123" t="s">
        <v>76</v>
      </c>
      <c r="I31" s="123" t="s">
        <v>214</v>
      </c>
      <c r="K31" s="117" t="s">
        <v>202</v>
      </c>
      <c r="L31" s="117" t="s">
        <v>201</v>
      </c>
      <c r="M31" s="117" t="s">
        <v>201</v>
      </c>
      <c r="N31" s="117" t="s">
        <v>201</v>
      </c>
      <c r="O31" s="117" t="s">
        <v>201</v>
      </c>
      <c r="P31" s="117" t="s">
        <v>201</v>
      </c>
      <c r="Q31" s="117" t="s">
        <v>201</v>
      </c>
      <c r="R31" s="117" t="s">
        <v>295</v>
      </c>
      <c r="S31" s="117" t="s">
        <v>201</v>
      </c>
      <c r="T31" s="117" t="s">
        <v>201</v>
      </c>
      <c r="U31" s="117" t="s">
        <v>295</v>
      </c>
      <c r="V31" s="117" t="s">
        <v>201</v>
      </c>
      <c r="W31" s="117" t="s">
        <v>201</v>
      </c>
      <c r="X31" s="117" t="s">
        <v>201</v>
      </c>
      <c r="Y31" s="117" t="s">
        <v>202</v>
      </c>
      <c r="Z31" s="117" t="s">
        <v>201</v>
      </c>
      <c r="AA31" s="117" t="s">
        <v>201</v>
      </c>
      <c r="AB31" s="117" t="s">
        <v>201</v>
      </c>
      <c r="AC31" s="117" t="s">
        <v>201</v>
      </c>
      <c r="AD31" s="117" t="s">
        <v>201</v>
      </c>
      <c r="AE31" s="117" t="s">
        <v>201</v>
      </c>
      <c r="AF31" s="117" t="s">
        <v>202</v>
      </c>
      <c r="AG31" s="117" t="s">
        <v>201</v>
      </c>
      <c r="AH31" s="117" t="s">
        <v>201</v>
      </c>
      <c r="AI31" s="117" t="s">
        <v>201</v>
      </c>
      <c r="AJ31" s="117" t="s">
        <v>201</v>
      </c>
      <c r="AK31" s="117" t="s">
        <v>201</v>
      </c>
      <c r="AL31" s="117" t="s">
        <v>201</v>
      </c>
      <c r="AM31" s="117" t="s">
        <v>202</v>
      </c>
      <c r="AN31" s="117" t="s">
        <v>201</v>
      </c>
      <c r="AP31" s="39">
        <f t="shared" si="0"/>
        <v>24</v>
      </c>
      <c r="AQ31" s="39">
        <f t="shared" si="1"/>
        <v>0</v>
      </c>
      <c r="AR31" s="39">
        <f t="shared" si="2"/>
        <v>4</v>
      </c>
      <c r="AS31" s="39">
        <f t="shared" si="3"/>
        <v>2</v>
      </c>
      <c r="AT31" s="39">
        <f t="shared" si="4"/>
        <v>0</v>
      </c>
      <c r="AU31" s="39">
        <f t="shared" si="5"/>
        <v>0</v>
      </c>
      <c r="AV31" s="39"/>
      <c r="AW31" s="39">
        <f t="shared" si="6"/>
        <v>30</v>
      </c>
      <c r="AX31" s="39">
        <f t="shared" si="7"/>
        <v>30</v>
      </c>
      <c r="AY31" s="39">
        <f>VLOOKUP($B31,'[2]Production &amp; Operations'!$B$2:$H$166,7,0)</f>
        <v>37.5</v>
      </c>
      <c r="AZ31" s="39">
        <f>VLOOKUP($B31,'[2]Production &amp; Operations'!$B$2:$L$166,11,0)</f>
        <v>2500</v>
      </c>
      <c r="BA31" s="39"/>
      <c r="BB31" s="39">
        <v>13613</v>
      </c>
      <c r="BC31" s="39">
        <v>11710</v>
      </c>
      <c r="BD31" s="39">
        <v>0</v>
      </c>
      <c r="BE31" s="39">
        <v>0</v>
      </c>
      <c r="BF31" s="39"/>
      <c r="BG31" s="39" t="s">
        <v>241</v>
      </c>
    </row>
    <row r="32" spans="1:59">
      <c r="A32" s="39">
        <v>28</v>
      </c>
      <c r="B32" s="116" t="s">
        <v>147</v>
      </c>
      <c r="C32" s="116" t="s">
        <v>146</v>
      </c>
      <c r="D32" s="122">
        <v>44497</v>
      </c>
      <c r="E32" s="123"/>
      <c r="F32" s="123"/>
      <c r="G32" s="116" t="s">
        <v>107</v>
      </c>
      <c r="H32" s="123" t="s">
        <v>76</v>
      </c>
      <c r="I32" s="123" t="s">
        <v>207</v>
      </c>
      <c r="K32" s="117" t="s">
        <v>202</v>
      </c>
      <c r="L32" s="117" t="s">
        <v>201</v>
      </c>
      <c r="M32" s="117" t="s">
        <v>201</v>
      </c>
      <c r="N32" s="117" t="s">
        <v>201</v>
      </c>
      <c r="O32" s="117" t="s">
        <v>201</v>
      </c>
      <c r="P32" s="117" t="s">
        <v>201</v>
      </c>
      <c r="Q32" s="117" t="s">
        <v>201</v>
      </c>
      <c r="R32" s="117" t="s">
        <v>295</v>
      </c>
      <c r="S32" s="117" t="s">
        <v>201</v>
      </c>
      <c r="T32" s="117" t="s">
        <v>201</v>
      </c>
      <c r="U32" s="117" t="s">
        <v>295</v>
      </c>
      <c r="V32" s="117" t="s">
        <v>201</v>
      </c>
      <c r="W32" s="117" t="s">
        <v>188</v>
      </c>
      <c r="X32" s="117" t="s">
        <v>201</v>
      </c>
      <c r="Y32" s="117" t="s">
        <v>202</v>
      </c>
      <c r="Z32" s="117" t="s">
        <v>201</v>
      </c>
      <c r="AA32" s="117" t="s">
        <v>201</v>
      </c>
      <c r="AB32" s="117" t="s">
        <v>201</v>
      </c>
      <c r="AC32" s="117" t="s">
        <v>201</v>
      </c>
      <c r="AD32" s="117" t="s">
        <v>201</v>
      </c>
      <c r="AE32" s="117" t="s">
        <v>201</v>
      </c>
      <c r="AF32" s="117" t="s">
        <v>202</v>
      </c>
      <c r="AG32" s="117" t="s">
        <v>201</v>
      </c>
      <c r="AH32" s="117" t="s">
        <v>201</v>
      </c>
      <c r="AI32" s="117" t="s">
        <v>201</v>
      </c>
      <c r="AJ32" s="117" t="s">
        <v>201</v>
      </c>
      <c r="AK32" s="117" t="s">
        <v>201</v>
      </c>
      <c r="AL32" s="117" t="s">
        <v>201</v>
      </c>
      <c r="AM32" s="117" t="s">
        <v>202</v>
      </c>
      <c r="AN32" s="117" t="s">
        <v>201</v>
      </c>
      <c r="AP32" s="39">
        <f t="shared" si="0"/>
        <v>23</v>
      </c>
      <c r="AQ32" s="39">
        <f t="shared" si="1"/>
        <v>1</v>
      </c>
      <c r="AR32" s="39">
        <f t="shared" si="2"/>
        <v>4</v>
      </c>
      <c r="AS32" s="39">
        <f t="shared" si="3"/>
        <v>2</v>
      </c>
      <c r="AT32" s="39">
        <f t="shared" si="4"/>
        <v>0</v>
      </c>
      <c r="AU32" s="39">
        <f t="shared" si="5"/>
        <v>0</v>
      </c>
      <c r="AV32" s="39"/>
      <c r="AW32" s="39">
        <f t="shared" si="6"/>
        <v>30</v>
      </c>
      <c r="AX32" s="39">
        <f t="shared" si="7"/>
        <v>30</v>
      </c>
      <c r="AY32" s="39">
        <f>VLOOKUP($B32,'[2]Production &amp; Operations'!$B$2:$H$166,7,0)</f>
        <v>33.5</v>
      </c>
      <c r="AZ32" s="39">
        <f>VLOOKUP($B32,'[2]Production &amp; Operations'!$B$2:$L$166,11,0)</f>
        <v>0</v>
      </c>
      <c r="BA32" s="39"/>
      <c r="BB32" s="39">
        <v>16162</v>
      </c>
      <c r="BC32" s="39">
        <v>13903</v>
      </c>
      <c r="BD32" s="39">
        <v>0</v>
      </c>
      <c r="BE32" s="39">
        <v>0</v>
      </c>
      <c r="BF32" s="39"/>
      <c r="BG32" s="39" t="s">
        <v>241</v>
      </c>
    </row>
    <row r="33" spans="1:59">
      <c r="A33" s="39">
        <v>29</v>
      </c>
      <c r="B33" s="116" t="s">
        <v>145</v>
      </c>
      <c r="C33" s="116" t="s">
        <v>144</v>
      </c>
      <c r="D33" s="122">
        <v>44516</v>
      </c>
      <c r="E33" s="123"/>
      <c r="F33" s="123"/>
      <c r="G33" s="116" t="s">
        <v>107</v>
      </c>
      <c r="H33" s="123" t="s">
        <v>76</v>
      </c>
      <c r="I33" s="123" t="s">
        <v>215</v>
      </c>
      <c r="K33" s="117" t="s">
        <v>202</v>
      </c>
      <c r="L33" s="117" t="s">
        <v>201</v>
      </c>
      <c r="M33" s="117" t="s">
        <v>201</v>
      </c>
      <c r="N33" s="117" t="s">
        <v>201</v>
      </c>
      <c r="O33" s="117" t="s">
        <v>201</v>
      </c>
      <c r="P33" s="117" t="s">
        <v>201</v>
      </c>
      <c r="Q33" s="117" t="s">
        <v>201</v>
      </c>
      <c r="R33" s="117" t="s">
        <v>295</v>
      </c>
      <c r="S33" s="117" t="s">
        <v>201</v>
      </c>
      <c r="T33" s="117" t="s">
        <v>201</v>
      </c>
      <c r="U33" s="117" t="s">
        <v>295</v>
      </c>
      <c r="V33" s="117" t="s">
        <v>188</v>
      </c>
      <c r="W33" s="117" t="s">
        <v>188</v>
      </c>
      <c r="X33" s="117" t="s">
        <v>188</v>
      </c>
      <c r="Y33" s="117" t="s">
        <v>202</v>
      </c>
      <c r="Z33" s="117" t="s">
        <v>201</v>
      </c>
      <c r="AA33" s="117" t="s">
        <v>201</v>
      </c>
      <c r="AB33" s="117" t="s">
        <v>201</v>
      </c>
      <c r="AC33" s="117" t="s">
        <v>201</v>
      </c>
      <c r="AD33" s="117" t="s">
        <v>201</v>
      </c>
      <c r="AE33" s="117" t="s">
        <v>201</v>
      </c>
      <c r="AF33" s="117" t="s">
        <v>202</v>
      </c>
      <c r="AG33" s="117" t="s">
        <v>201</v>
      </c>
      <c r="AH33" s="117" t="s">
        <v>201</v>
      </c>
      <c r="AI33" s="117" t="s">
        <v>201</v>
      </c>
      <c r="AJ33" s="117" t="s">
        <v>201</v>
      </c>
      <c r="AK33" s="117" t="s">
        <v>201</v>
      </c>
      <c r="AL33" s="117" t="s">
        <v>201</v>
      </c>
      <c r="AM33" s="117" t="s">
        <v>202</v>
      </c>
      <c r="AN33" s="117" t="s">
        <v>201</v>
      </c>
      <c r="AP33" s="39">
        <f t="shared" si="0"/>
        <v>21</v>
      </c>
      <c r="AQ33" s="39">
        <f t="shared" si="1"/>
        <v>3</v>
      </c>
      <c r="AR33" s="39">
        <f t="shared" si="2"/>
        <v>4</v>
      </c>
      <c r="AS33" s="39">
        <f t="shared" si="3"/>
        <v>2</v>
      </c>
      <c r="AT33" s="39">
        <f t="shared" si="4"/>
        <v>0</v>
      </c>
      <c r="AU33" s="39">
        <f t="shared" si="5"/>
        <v>0</v>
      </c>
      <c r="AV33" s="39"/>
      <c r="AW33" s="39">
        <f t="shared" si="6"/>
        <v>30</v>
      </c>
      <c r="AX33" s="39">
        <f t="shared" si="7"/>
        <v>30</v>
      </c>
      <c r="AY33" s="39">
        <f>VLOOKUP($B33,'[2]Production &amp; Operations'!$B$2:$H$166,7,0)</f>
        <v>82.5</v>
      </c>
      <c r="AZ33" s="39">
        <f>VLOOKUP($B33,'[2]Production &amp; Operations'!$B$2:$L$166,11,0)</f>
        <v>500</v>
      </c>
      <c r="BA33" s="39"/>
      <c r="BB33" s="39">
        <v>13613</v>
      </c>
      <c r="BC33" s="39">
        <v>11710</v>
      </c>
      <c r="BD33" s="39">
        <v>0</v>
      </c>
      <c r="BE33" s="39">
        <v>0</v>
      </c>
      <c r="BF33" s="29"/>
      <c r="BG33" s="39" t="s">
        <v>241</v>
      </c>
    </row>
    <row r="34" spans="1:59">
      <c r="A34" s="39">
        <v>30</v>
      </c>
      <c r="B34" s="116" t="s">
        <v>143</v>
      </c>
      <c r="C34" s="116" t="s">
        <v>142</v>
      </c>
      <c r="D34" s="122">
        <v>44516</v>
      </c>
      <c r="E34" s="123"/>
      <c r="F34" s="123"/>
      <c r="G34" s="116" t="s">
        <v>107</v>
      </c>
      <c r="H34" s="123" t="s">
        <v>76</v>
      </c>
      <c r="I34" s="123" t="s">
        <v>216</v>
      </c>
      <c r="K34" s="117" t="s">
        <v>202</v>
      </c>
      <c r="L34" s="117" t="s">
        <v>201</v>
      </c>
      <c r="M34" s="117" t="s">
        <v>201</v>
      </c>
      <c r="N34" s="117" t="s">
        <v>201</v>
      </c>
      <c r="O34" s="117" t="s">
        <v>201</v>
      </c>
      <c r="P34" s="117" t="s">
        <v>201</v>
      </c>
      <c r="Q34" s="117" t="s">
        <v>188</v>
      </c>
      <c r="R34" s="117" t="s">
        <v>295</v>
      </c>
      <c r="S34" s="117" t="s">
        <v>201</v>
      </c>
      <c r="T34" s="117" t="s">
        <v>201</v>
      </c>
      <c r="U34" s="117" t="s">
        <v>295</v>
      </c>
      <c r="V34" s="117" t="s">
        <v>188</v>
      </c>
      <c r="W34" s="117" t="s">
        <v>201</v>
      </c>
      <c r="X34" s="117" t="s">
        <v>201</v>
      </c>
      <c r="Y34" s="117" t="s">
        <v>202</v>
      </c>
      <c r="Z34" s="117" t="s">
        <v>201</v>
      </c>
      <c r="AA34" s="117" t="s">
        <v>201</v>
      </c>
      <c r="AB34" s="117" t="s">
        <v>201</v>
      </c>
      <c r="AC34" s="117" t="s">
        <v>201</v>
      </c>
      <c r="AD34" s="117" t="s">
        <v>188</v>
      </c>
      <c r="AE34" s="117" t="s">
        <v>201</v>
      </c>
      <c r="AF34" s="117" t="s">
        <v>202</v>
      </c>
      <c r="AG34" s="117" t="s">
        <v>201</v>
      </c>
      <c r="AH34" s="117" t="s">
        <v>201</v>
      </c>
      <c r="AI34" s="117" t="s">
        <v>201</v>
      </c>
      <c r="AJ34" s="117" t="s">
        <v>201</v>
      </c>
      <c r="AK34" s="117" t="s">
        <v>201</v>
      </c>
      <c r="AL34" s="117" t="s">
        <v>188</v>
      </c>
      <c r="AM34" s="117" t="s">
        <v>202</v>
      </c>
      <c r="AN34" s="117" t="s">
        <v>188</v>
      </c>
      <c r="AP34" s="39">
        <f t="shared" si="0"/>
        <v>19</v>
      </c>
      <c r="AQ34" s="39">
        <f t="shared" si="1"/>
        <v>5</v>
      </c>
      <c r="AR34" s="39">
        <f t="shared" si="2"/>
        <v>4</v>
      </c>
      <c r="AS34" s="39">
        <f t="shared" si="3"/>
        <v>2</v>
      </c>
      <c r="AT34" s="39">
        <f t="shared" si="4"/>
        <v>0</v>
      </c>
      <c r="AU34" s="39">
        <f t="shared" si="5"/>
        <v>0</v>
      </c>
      <c r="AV34" s="39"/>
      <c r="AW34" s="39">
        <f t="shared" si="6"/>
        <v>30</v>
      </c>
      <c r="AX34" s="39">
        <f t="shared" si="7"/>
        <v>30</v>
      </c>
      <c r="AY34" s="39">
        <f>VLOOKUP($B34,'[2]Production &amp; Operations'!$B$2:$H$166,7,0)</f>
        <v>26</v>
      </c>
      <c r="AZ34" s="39">
        <f>VLOOKUP($B34,'[2]Production &amp; Operations'!$B$2:$L$166,11,0)</f>
        <v>0</v>
      </c>
      <c r="BA34" s="39"/>
      <c r="BB34" s="39">
        <v>13613</v>
      </c>
      <c r="BC34" s="39">
        <v>11710</v>
      </c>
      <c r="BD34" s="39">
        <v>0</v>
      </c>
      <c r="BE34" s="39">
        <v>0</v>
      </c>
      <c r="BF34" s="39"/>
      <c r="BG34" s="39" t="s">
        <v>241</v>
      </c>
    </row>
    <row r="35" spans="1:59">
      <c r="A35" s="39">
        <v>31</v>
      </c>
      <c r="B35" s="116" t="s">
        <v>155</v>
      </c>
      <c r="C35" s="116" t="s">
        <v>160</v>
      </c>
      <c r="D35" s="122">
        <v>44524</v>
      </c>
      <c r="E35" s="123"/>
      <c r="F35" s="123"/>
      <c r="G35" s="123" t="s">
        <v>107</v>
      </c>
      <c r="H35" s="123" t="s">
        <v>76</v>
      </c>
      <c r="I35" s="123" t="s">
        <v>216</v>
      </c>
      <c r="K35" s="117" t="s">
        <v>202</v>
      </c>
      <c r="L35" s="117" t="s">
        <v>201</v>
      </c>
      <c r="M35" s="117" t="s">
        <v>201</v>
      </c>
      <c r="N35" s="117" t="s">
        <v>201</v>
      </c>
      <c r="O35" s="117" t="s">
        <v>201</v>
      </c>
      <c r="P35" s="117" t="s">
        <v>201</v>
      </c>
      <c r="Q35" s="117" t="s">
        <v>201</v>
      </c>
      <c r="R35" s="117" t="s">
        <v>295</v>
      </c>
      <c r="S35" s="117" t="s">
        <v>201</v>
      </c>
      <c r="T35" s="117" t="s">
        <v>201</v>
      </c>
      <c r="U35" s="117" t="s">
        <v>295</v>
      </c>
      <c r="V35" s="117" t="s">
        <v>201</v>
      </c>
      <c r="W35" s="117" t="s">
        <v>201</v>
      </c>
      <c r="X35" s="117" t="s">
        <v>201</v>
      </c>
      <c r="Y35" s="117" t="s">
        <v>202</v>
      </c>
      <c r="Z35" s="117" t="s">
        <v>188</v>
      </c>
      <c r="AA35" s="117" t="s">
        <v>201</v>
      </c>
      <c r="AB35" s="117" t="s">
        <v>201</v>
      </c>
      <c r="AC35" s="117" t="s">
        <v>201</v>
      </c>
      <c r="AD35" s="117" t="s">
        <v>201</v>
      </c>
      <c r="AE35" s="117" t="s">
        <v>201</v>
      </c>
      <c r="AF35" s="117" t="s">
        <v>202</v>
      </c>
      <c r="AG35" s="117" t="s">
        <v>201</v>
      </c>
      <c r="AH35" s="117" t="s">
        <v>201</v>
      </c>
      <c r="AI35" s="117" t="s">
        <v>201</v>
      </c>
      <c r="AJ35" s="117" t="s">
        <v>201</v>
      </c>
      <c r="AK35" s="117" t="s">
        <v>201</v>
      </c>
      <c r="AL35" s="117" t="s">
        <v>201</v>
      </c>
      <c r="AM35" s="117" t="s">
        <v>202</v>
      </c>
      <c r="AN35" s="117" t="s">
        <v>201</v>
      </c>
      <c r="AP35" s="39">
        <f t="shared" si="0"/>
        <v>23</v>
      </c>
      <c r="AQ35" s="39">
        <f t="shared" si="1"/>
        <v>1</v>
      </c>
      <c r="AR35" s="39">
        <f t="shared" si="2"/>
        <v>4</v>
      </c>
      <c r="AS35" s="39">
        <f t="shared" si="3"/>
        <v>2</v>
      </c>
      <c r="AT35" s="39">
        <f t="shared" si="4"/>
        <v>0</v>
      </c>
      <c r="AU35" s="39">
        <f t="shared" si="5"/>
        <v>0</v>
      </c>
      <c r="AV35" s="39"/>
      <c r="AW35" s="39">
        <f t="shared" si="6"/>
        <v>30</v>
      </c>
      <c r="AX35" s="39">
        <f t="shared" si="7"/>
        <v>30</v>
      </c>
      <c r="AY35" s="39">
        <f>VLOOKUP($B35,'[2]Production &amp; Operations'!$B$2:$H$166,7,0)</f>
        <v>119</v>
      </c>
      <c r="AZ35" s="39">
        <f>VLOOKUP($B35,'[2]Production &amp; Operations'!$B$2:$L$166,11,0)</f>
        <v>0</v>
      </c>
      <c r="BA35" s="39"/>
      <c r="BB35" s="39">
        <v>13613</v>
      </c>
      <c r="BC35" s="39">
        <v>11710</v>
      </c>
      <c r="BD35" s="39">
        <v>0</v>
      </c>
      <c r="BE35" s="39">
        <v>0</v>
      </c>
      <c r="BF35" s="39"/>
      <c r="BG35" s="39" t="s">
        <v>241</v>
      </c>
    </row>
    <row r="36" spans="1:59">
      <c r="A36" s="39">
        <v>32</v>
      </c>
      <c r="B36" s="116" t="s">
        <v>156</v>
      </c>
      <c r="C36" s="116" t="s">
        <v>157</v>
      </c>
      <c r="D36" s="122">
        <v>44545</v>
      </c>
      <c r="E36" s="123"/>
      <c r="F36" s="123"/>
      <c r="G36" s="123" t="s">
        <v>107</v>
      </c>
      <c r="H36" s="123" t="s">
        <v>76</v>
      </c>
      <c r="I36" s="123" t="s">
        <v>203</v>
      </c>
      <c r="K36" s="117" t="s">
        <v>202</v>
      </c>
      <c r="L36" s="117" t="s">
        <v>201</v>
      </c>
      <c r="M36" s="117" t="s">
        <v>201</v>
      </c>
      <c r="N36" s="117" t="s">
        <v>201</v>
      </c>
      <c r="O36" s="117" t="s">
        <v>201</v>
      </c>
      <c r="P36" s="117" t="s">
        <v>201</v>
      </c>
      <c r="Q36" s="117" t="s">
        <v>201</v>
      </c>
      <c r="R36" s="117" t="s">
        <v>295</v>
      </c>
      <c r="S36" s="117" t="s">
        <v>201</v>
      </c>
      <c r="T36" s="117" t="s">
        <v>201</v>
      </c>
      <c r="U36" s="117" t="s">
        <v>295</v>
      </c>
      <c r="V36" s="117" t="s">
        <v>201</v>
      </c>
      <c r="W36" s="117" t="s">
        <v>201</v>
      </c>
      <c r="X36" s="117" t="s">
        <v>201</v>
      </c>
      <c r="Y36" s="117" t="s">
        <v>202</v>
      </c>
      <c r="Z36" s="117" t="s">
        <v>201</v>
      </c>
      <c r="AA36" s="117" t="s">
        <v>188</v>
      </c>
      <c r="AB36" s="117" t="s">
        <v>201</v>
      </c>
      <c r="AC36" s="117" t="s">
        <v>201</v>
      </c>
      <c r="AD36" s="117" t="s">
        <v>201</v>
      </c>
      <c r="AE36" s="117" t="s">
        <v>201</v>
      </c>
      <c r="AF36" s="117" t="s">
        <v>202</v>
      </c>
      <c r="AG36" s="117" t="s">
        <v>201</v>
      </c>
      <c r="AH36" s="117" t="s">
        <v>201</v>
      </c>
      <c r="AI36" s="117" t="s">
        <v>201</v>
      </c>
      <c r="AJ36" s="117" t="s">
        <v>201</v>
      </c>
      <c r="AK36" s="117" t="s">
        <v>201</v>
      </c>
      <c r="AL36" s="117" t="s">
        <v>201</v>
      </c>
      <c r="AM36" s="117" t="s">
        <v>202</v>
      </c>
      <c r="AN36" s="117" t="s">
        <v>201</v>
      </c>
      <c r="AP36" s="39">
        <f t="shared" si="0"/>
        <v>23</v>
      </c>
      <c r="AQ36" s="39">
        <f t="shared" si="1"/>
        <v>1</v>
      </c>
      <c r="AR36" s="39">
        <f t="shared" si="2"/>
        <v>4</v>
      </c>
      <c r="AS36" s="39">
        <f t="shared" si="3"/>
        <v>2</v>
      </c>
      <c r="AT36" s="39">
        <f t="shared" si="4"/>
        <v>0</v>
      </c>
      <c r="AU36" s="39">
        <f t="shared" si="5"/>
        <v>0</v>
      </c>
      <c r="AV36" s="39"/>
      <c r="AW36" s="39">
        <f t="shared" si="6"/>
        <v>30</v>
      </c>
      <c r="AX36" s="39">
        <f t="shared" si="7"/>
        <v>30</v>
      </c>
      <c r="AY36" s="39">
        <f>VLOOKUP($B36,'[2]Production &amp; Operations'!$B$2:$H$166,7,0)</f>
        <v>48</v>
      </c>
      <c r="AZ36" s="39">
        <f>VLOOKUP($B36,'[2]Production &amp; Operations'!$B$2:$L$166,11,0)</f>
        <v>1800</v>
      </c>
      <c r="BA36" s="39"/>
      <c r="BB36" s="39">
        <v>13613</v>
      </c>
      <c r="BC36" s="39">
        <v>11710</v>
      </c>
      <c r="BD36" s="39">
        <v>0</v>
      </c>
      <c r="BE36" s="39">
        <v>0</v>
      </c>
      <c r="BF36" s="39"/>
      <c r="BG36" s="39" t="s">
        <v>241</v>
      </c>
    </row>
    <row r="37" spans="1:59">
      <c r="A37" s="39">
        <v>33</v>
      </c>
      <c r="B37" s="116" t="s">
        <v>158</v>
      </c>
      <c r="C37" s="116" t="s">
        <v>159</v>
      </c>
      <c r="D37" s="122">
        <v>44547</v>
      </c>
      <c r="E37" s="123"/>
      <c r="F37" s="123"/>
      <c r="G37" s="123" t="s">
        <v>107</v>
      </c>
      <c r="H37" s="123" t="s">
        <v>76</v>
      </c>
      <c r="I37" s="123" t="s">
        <v>217</v>
      </c>
      <c r="K37" s="117" t="s">
        <v>202</v>
      </c>
      <c r="L37" s="117" t="s">
        <v>201</v>
      </c>
      <c r="M37" s="117" t="s">
        <v>201</v>
      </c>
      <c r="N37" s="117" t="s">
        <v>201</v>
      </c>
      <c r="O37" s="117" t="s">
        <v>201</v>
      </c>
      <c r="P37" s="117" t="s">
        <v>201</v>
      </c>
      <c r="Q37" s="117" t="s">
        <v>296</v>
      </c>
      <c r="R37" s="117" t="s">
        <v>295</v>
      </c>
      <c r="S37" s="117" t="s">
        <v>201</v>
      </c>
      <c r="T37" s="117" t="s">
        <v>201</v>
      </c>
      <c r="U37" s="117" t="s">
        <v>295</v>
      </c>
      <c r="V37" s="117" t="s">
        <v>201</v>
      </c>
      <c r="W37" s="117" t="s">
        <v>201</v>
      </c>
      <c r="X37" s="117" t="s">
        <v>201</v>
      </c>
      <c r="Y37" s="117" t="s">
        <v>202</v>
      </c>
      <c r="Z37" s="117" t="s">
        <v>201</v>
      </c>
      <c r="AA37" s="117" t="s">
        <v>201</v>
      </c>
      <c r="AB37" s="117" t="s">
        <v>201</v>
      </c>
      <c r="AC37" s="117" t="s">
        <v>201</v>
      </c>
      <c r="AD37" s="117" t="s">
        <v>201</v>
      </c>
      <c r="AE37" s="117" t="s">
        <v>201</v>
      </c>
      <c r="AF37" s="117" t="s">
        <v>202</v>
      </c>
      <c r="AG37" s="117" t="s">
        <v>201</v>
      </c>
      <c r="AH37" s="117" t="s">
        <v>201</v>
      </c>
      <c r="AI37" s="117" t="s">
        <v>201</v>
      </c>
      <c r="AJ37" s="117" t="s">
        <v>201</v>
      </c>
      <c r="AK37" s="117" t="s">
        <v>201</v>
      </c>
      <c r="AL37" s="117" t="s">
        <v>201</v>
      </c>
      <c r="AM37" s="117" t="s">
        <v>202</v>
      </c>
      <c r="AN37" s="117" t="s">
        <v>201</v>
      </c>
      <c r="AP37" s="39">
        <f t="shared" si="0"/>
        <v>23</v>
      </c>
      <c r="AQ37" s="39">
        <f t="shared" si="1"/>
        <v>0</v>
      </c>
      <c r="AR37" s="39">
        <f t="shared" si="2"/>
        <v>4</v>
      </c>
      <c r="AS37" s="39">
        <f t="shared" si="3"/>
        <v>2</v>
      </c>
      <c r="AT37" s="39">
        <f>COUNTIF(K37:AN37, "mnl")</f>
        <v>1</v>
      </c>
      <c r="AU37" s="39">
        <f t="shared" si="5"/>
        <v>0</v>
      </c>
      <c r="AV37" s="39"/>
      <c r="AW37" s="39">
        <f t="shared" si="6"/>
        <v>30</v>
      </c>
      <c r="AX37" s="39">
        <f t="shared" si="7"/>
        <v>30</v>
      </c>
      <c r="AY37" s="39">
        <f>VLOOKUP($B37,'[2]Production &amp; Operations'!$B$2:$H$166,7,0)</f>
        <v>61.5</v>
      </c>
      <c r="AZ37" s="39">
        <f>VLOOKUP($B37,'[2]Production &amp; Operations'!$B$2:$L$166,11,0)</f>
        <v>0</v>
      </c>
      <c r="BA37" s="39"/>
      <c r="BB37" s="39">
        <v>13613</v>
      </c>
      <c r="BC37" s="39">
        <v>11710</v>
      </c>
      <c r="BD37" s="39">
        <v>0</v>
      </c>
      <c r="BE37" s="39">
        <v>0</v>
      </c>
      <c r="BF37" s="39"/>
      <c r="BG37" s="39" t="s">
        <v>241</v>
      </c>
    </row>
    <row r="38" spans="1:59">
      <c r="A38" s="39">
        <v>34</v>
      </c>
      <c r="B38" s="116" t="s">
        <v>161</v>
      </c>
      <c r="C38" s="116" t="s">
        <v>162</v>
      </c>
      <c r="D38" s="122">
        <v>44562</v>
      </c>
      <c r="E38" s="123"/>
      <c r="F38" s="123"/>
      <c r="G38" s="123" t="s">
        <v>107</v>
      </c>
      <c r="H38" s="123" t="s">
        <v>76</v>
      </c>
      <c r="I38" s="123" t="s">
        <v>203</v>
      </c>
      <c r="K38" s="117" t="s">
        <v>202</v>
      </c>
      <c r="L38" s="117" t="s">
        <v>201</v>
      </c>
      <c r="M38" s="117" t="s">
        <v>201</v>
      </c>
      <c r="N38" s="117" t="s">
        <v>201</v>
      </c>
      <c r="O38" s="117" t="s">
        <v>201</v>
      </c>
      <c r="P38" s="117" t="s">
        <v>201</v>
      </c>
      <c r="Q38" s="117" t="s">
        <v>201</v>
      </c>
      <c r="R38" s="117" t="s">
        <v>295</v>
      </c>
      <c r="S38" s="117" t="s">
        <v>188</v>
      </c>
      <c r="T38" s="117" t="s">
        <v>188</v>
      </c>
      <c r="U38" s="117" t="s">
        <v>295</v>
      </c>
      <c r="V38" s="117" t="s">
        <v>188</v>
      </c>
      <c r="W38" s="117" t="s">
        <v>188</v>
      </c>
      <c r="X38" s="117" t="s">
        <v>201</v>
      </c>
      <c r="Y38" s="117" t="s">
        <v>202</v>
      </c>
      <c r="Z38" s="117" t="s">
        <v>201</v>
      </c>
      <c r="AA38" s="117" t="s">
        <v>201</v>
      </c>
      <c r="AB38" s="117" t="s">
        <v>201</v>
      </c>
      <c r="AC38" s="117" t="s">
        <v>201</v>
      </c>
      <c r="AD38" s="117" t="s">
        <v>201</v>
      </c>
      <c r="AE38" s="117" t="s">
        <v>201</v>
      </c>
      <c r="AF38" s="117" t="s">
        <v>202</v>
      </c>
      <c r="AG38" s="117" t="s">
        <v>201</v>
      </c>
      <c r="AH38" s="117" t="s">
        <v>201</v>
      </c>
      <c r="AI38" s="117" t="s">
        <v>201</v>
      </c>
      <c r="AJ38" s="117" t="s">
        <v>201</v>
      </c>
      <c r="AK38" s="117" t="s">
        <v>201</v>
      </c>
      <c r="AL38" s="117" t="s">
        <v>201</v>
      </c>
      <c r="AM38" s="117" t="s">
        <v>202</v>
      </c>
      <c r="AN38" s="117" t="s">
        <v>201</v>
      </c>
      <c r="AP38" s="39">
        <f t="shared" si="0"/>
        <v>20</v>
      </c>
      <c r="AQ38" s="39">
        <f t="shared" si="1"/>
        <v>4</v>
      </c>
      <c r="AR38" s="39">
        <f t="shared" si="2"/>
        <v>4</v>
      </c>
      <c r="AS38" s="39">
        <f t="shared" si="3"/>
        <v>2</v>
      </c>
      <c r="AT38" s="39">
        <f t="shared" si="4"/>
        <v>0</v>
      </c>
      <c r="AU38" s="39">
        <f t="shared" si="5"/>
        <v>0</v>
      </c>
      <c r="AV38" s="39"/>
      <c r="AW38" s="39">
        <f t="shared" si="6"/>
        <v>30</v>
      </c>
      <c r="AX38" s="39">
        <f t="shared" si="7"/>
        <v>30</v>
      </c>
      <c r="AY38" s="39">
        <f>VLOOKUP($B38,'[2]Production &amp; Operations'!$B$2:$H$166,7,0)</f>
        <v>42</v>
      </c>
      <c r="AZ38" s="39">
        <f>VLOOKUP($B38,'[2]Production &amp; Operations'!$B$2:$L$166,11,0)</f>
        <v>0</v>
      </c>
      <c r="BA38" s="39"/>
      <c r="BB38" s="39">
        <v>13613</v>
      </c>
      <c r="BC38" s="39">
        <v>11710</v>
      </c>
      <c r="BD38" s="39">
        <v>0</v>
      </c>
      <c r="BE38" s="39">
        <v>0</v>
      </c>
      <c r="BF38" s="39"/>
      <c r="BG38" s="39" t="s">
        <v>241</v>
      </c>
    </row>
    <row r="39" spans="1:59">
      <c r="A39" s="39">
        <v>35</v>
      </c>
      <c r="B39" s="116" t="s">
        <v>163</v>
      </c>
      <c r="C39" s="116" t="s">
        <v>164</v>
      </c>
      <c r="D39" s="122">
        <v>44562</v>
      </c>
      <c r="E39" s="123"/>
      <c r="F39" s="123"/>
      <c r="G39" s="123" t="s">
        <v>107</v>
      </c>
      <c r="H39" s="123" t="s">
        <v>76</v>
      </c>
      <c r="I39" s="123" t="s">
        <v>204</v>
      </c>
      <c r="K39" s="117" t="s">
        <v>202</v>
      </c>
      <c r="L39" s="117" t="s">
        <v>201</v>
      </c>
      <c r="M39" s="117" t="s">
        <v>201</v>
      </c>
      <c r="N39" s="117" t="s">
        <v>201</v>
      </c>
      <c r="O39" s="117" t="s">
        <v>201</v>
      </c>
      <c r="P39" s="117" t="s">
        <v>201</v>
      </c>
      <c r="Q39" s="117" t="s">
        <v>201</v>
      </c>
      <c r="R39" s="117" t="s">
        <v>295</v>
      </c>
      <c r="S39" s="117" t="s">
        <v>201</v>
      </c>
      <c r="T39" s="117" t="s">
        <v>201</v>
      </c>
      <c r="U39" s="117" t="s">
        <v>295</v>
      </c>
      <c r="V39" s="117" t="s">
        <v>201</v>
      </c>
      <c r="W39" s="117" t="s">
        <v>201</v>
      </c>
      <c r="X39" s="117" t="s">
        <v>201</v>
      </c>
      <c r="Y39" s="117" t="s">
        <v>202</v>
      </c>
      <c r="Z39" s="117" t="s">
        <v>201</v>
      </c>
      <c r="AA39" s="117" t="s">
        <v>201</v>
      </c>
      <c r="AB39" s="117" t="s">
        <v>201</v>
      </c>
      <c r="AC39" s="117" t="s">
        <v>201</v>
      </c>
      <c r="AD39" s="117" t="s">
        <v>201</v>
      </c>
      <c r="AE39" s="117" t="s">
        <v>201</v>
      </c>
      <c r="AF39" s="117" t="s">
        <v>202</v>
      </c>
      <c r="AG39" s="117" t="s">
        <v>201</v>
      </c>
      <c r="AH39" s="117" t="s">
        <v>201</v>
      </c>
      <c r="AI39" s="117" t="s">
        <v>201</v>
      </c>
      <c r="AJ39" s="117" t="s">
        <v>201</v>
      </c>
      <c r="AK39" s="117" t="s">
        <v>201</v>
      </c>
      <c r="AL39" s="117" t="s">
        <v>201</v>
      </c>
      <c r="AM39" s="117" t="s">
        <v>202</v>
      </c>
      <c r="AN39" s="117" t="s">
        <v>201</v>
      </c>
      <c r="AP39" s="39">
        <f t="shared" si="0"/>
        <v>24</v>
      </c>
      <c r="AQ39" s="39">
        <f t="shared" si="1"/>
        <v>0</v>
      </c>
      <c r="AR39" s="39">
        <f t="shared" si="2"/>
        <v>4</v>
      </c>
      <c r="AS39" s="39">
        <f t="shared" si="3"/>
        <v>2</v>
      </c>
      <c r="AT39" s="39">
        <f t="shared" si="4"/>
        <v>0</v>
      </c>
      <c r="AU39" s="39">
        <f t="shared" si="5"/>
        <v>0</v>
      </c>
      <c r="AV39" s="39"/>
      <c r="AW39" s="39">
        <f t="shared" si="6"/>
        <v>30</v>
      </c>
      <c r="AX39" s="39">
        <f t="shared" si="7"/>
        <v>30</v>
      </c>
      <c r="AY39" s="39">
        <f>VLOOKUP($B39,'[2]Production &amp; Operations'!$B$2:$H$166,7,0)</f>
        <v>87.5</v>
      </c>
      <c r="AZ39" s="39">
        <f>VLOOKUP($B39,'[2]Production &amp; Operations'!$B$2:$L$166,11,0)</f>
        <v>1300</v>
      </c>
      <c r="BA39" s="39"/>
      <c r="BB39" s="39">
        <v>13613</v>
      </c>
      <c r="BC39" s="39">
        <v>11710</v>
      </c>
      <c r="BD39" s="39">
        <v>0</v>
      </c>
      <c r="BE39" s="39">
        <v>0</v>
      </c>
      <c r="BF39" s="39"/>
      <c r="BG39" s="39" t="s">
        <v>241</v>
      </c>
    </row>
    <row r="40" spans="1:59">
      <c r="A40" s="39">
        <v>36</v>
      </c>
      <c r="B40" s="116" t="s">
        <v>165</v>
      </c>
      <c r="C40" s="116" t="s">
        <v>166</v>
      </c>
      <c r="D40" s="122">
        <v>44564</v>
      </c>
      <c r="E40" s="123"/>
      <c r="F40" s="123"/>
      <c r="G40" s="123" t="s">
        <v>107</v>
      </c>
      <c r="H40" s="123" t="s">
        <v>285</v>
      </c>
      <c r="I40" s="123" t="s">
        <v>206</v>
      </c>
      <c r="K40" s="117" t="s">
        <v>202</v>
      </c>
      <c r="L40" s="117" t="s">
        <v>201</v>
      </c>
      <c r="M40" s="117" t="s">
        <v>201</v>
      </c>
      <c r="N40" s="117" t="s">
        <v>201</v>
      </c>
      <c r="O40" s="117" t="s">
        <v>201</v>
      </c>
      <c r="P40" s="117" t="s">
        <v>201</v>
      </c>
      <c r="Q40" s="117" t="s">
        <v>201</v>
      </c>
      <c r="R40" s="117" t="s">
        <v>295</v>
      </c>
      <c r="S40" s="117" t="s">
        <v>201</v>
      </c>
      <c r="T40" s="117" t="s">
        <v>201</v>
      </c>
      <c r="U40" s="117" t="s">
        <v>295</v>
      </c>
      <c r="V40" s="117" t="s">
        <v>201</v>
      </c>
      <c r="W40" s="117" t="s">
        <v>201</v>
      </c>
      <c r="X40" s="117" t="s">
        <v>201</v>
      </c>
      <c r="Y40" s="117" t="s">
        <v>202</v>
      </c>
      <c r="Z40" s="117" t="s">
        <v>201</v>
      </c>
      <c r="AA40" s="117" t="s">
        <v>201</v>
      </c>
      <c r="AB40" s="117" t="s">
        <v>201</v>
      </c>
      <c r="AC40" s="117" t="s">
        <v>201</v>
      </c>
      <c r="AD40" s="117" t="s">
        <v>201</v>
      </c>
      <c r="AE40" s="117" t="s">
        <v>201</v>
      </c>
      <c r="AF40" s="117" t="s">
        <v>202</v>
      </c>
      <c r="AG40" s="117" t="s">
        <v>201</v>
      </c>
      <c r="AH40" s="117" t="s">
        <v>201</v>
      </c>
      <c r="AI40" s="117" t="s">
        <v>201</v>
      </c>
      <c r="AJ40" s="117" t="s">
        <v>201</v>
      </c>
      <c r="AK40" s="117" t="s">
        <v>201</v>
      </c>
      <c r="AL40" s="117" t="s">
        <v>201</v>
      </c>
      <c r="AM40" s="117" t="s">
        <v>202</v>
      </c>
      <c r="AN40" s="117" t="s">
        <v>201</v>
      </c>
      <c r="AP40" s="39">
        <f t="shared" si="0"/>
        <v>24</v>
      </c>
      <c r="AQ40" s="39">
        <f t="shared" si="1"/>
        <v>0</v>
      </c>
      <c r="AR40" s="39">
        <f t="shared" si="2"/>
        <v>4</v>
      </c>
      <c r="AS40" s="39">
        <f t="shared" si="3"/>
        <v>2</v>
      </c>
      <c r="AT40" s="39">
        <f t="shared" si="4"/>
        <v>0</v>
      </c>
      <c r="AU40" s="39">
        <f t="shared" si="5"/>
        <v>0</v>
      </c>
      <c r="AV40" s="39"/>
      <c r="AW40" s="39">
        <f t="shared" si="6"/>
        <v>30</v>
      </c>
      <c r="AX40" s="39">
        <f t="shared" si="7"/>
        <v>30</v>
      </c>
      <c r="AY40" s="39">
        <f>VLOOKUP($B40,'[2]Production &amp; Operations'!$B$2:$H$166,7,0)</f>
        <v>1</v>
      </c>
      <c r="AZ40" s="39">
        <f>VLOOKUP($B40,'[2]Production &amp; Operations'!$B$2:$L$166,11,0)</f>
        <v>0</v>
      </c>
      <c r="BA40" s="39"/>
      <c r="BB40" s="39">
        <v>18000</v>
      </c>
      <c r="BC40" s="39">
        <v>14512</v>
      </c>
      <c r="BD40" s="39">
        <v>0</v>
      </c>
      <c r="BE40" s="39">
        <v>1094</v>
      </c>
      <c r="BF40" s="39"/>
      <c r="BG40" s="39" t="s">
        <v>241</v>
      </c>
    </row>
    <row r="41" spans="1:59">
      <c r="A41" s="39">
        <v>37</v>
      </c>
      <c r="B41" s="116" t="s">
        <v>170</v>
      </c>
      <c r="C41" s="116" t="s">
        <v>218</v>
      </c>
      <c r="D41" s="122">
        <v>44585</v>
      </c>
      <c r="E41" s="123"/>
      <c r="F41" s="123"/>
      <c r="G41" s="123" t="s">
        <v>107</v>
      </c>
      <c r="H41" s="123" t="s">
        <v>285</v>
      </c>
      <c r="I41" s="123" t="s">
        <v>211</v>
      </c>
      <c r="K41" s="117" t="s">
        <v>202</v>
      </c>
      <c r="L41" s="117" t="s">
        <v>201</v>
      </c>
      <c r="M41" s="117" t="s">
        <v>188</v>
      </c>
      <c r="N41" s="117" t="s">
        <v>188</v>
      </c>
      <c r="O41" s="117" t="s">
        <v>188</v>
      </c>
      <c r="P41" s="117" t="s">
        <v>188</v>
      </c>
      <c r="Q41" s="117" t="s">
        <v>201</v>
      </c>
      <c r="R41" s="117" t="s">
        <v>295</v>
      </c>
      <c r="S41" s="117" t="s">
        <v>201</v>
      </c>
      <c r="T41" s="117" t="s">
        <v>201</v>
      </c>
      <c r="U41" s="117" t="s">
        <v>295</v>
      </c>
      <c r="V41" s="117" t="s">
        <v>201</v>
      </c>
      <c r="W41" s="117" t="s">
        <v>201</v>
      </c>
      <c r="X41" s="117" t="s">
        <v>201</v>
      </c>
      <c r="Y41" s="117" t="s">
        <v>202</v>
      </c>
      <c r="Z41" s="117" t="s">
        <v>201</v>
      </c>
      <c r="AA41" s="117" t="s">
        <v>201</v>
      </c>
      <c r="AB41" s="117" t="s">
        <v>201</v>
      </c>
      <c r="AC41" s="117" t="s">
        <v>201</v>
      </c>
      <c r="AD41" s="117" t="s">
        <v>201</v>
      </c>
      <c r="AE41" s="117" t="s">
        <v>201</v>
      </c>
      <c r="AF41" s="117" t="s">
        <v>202</v>
      </c>
      <c r="AG41" s="117" t="s">
        <v>201</v>
      </c>
      <c r="AH41" s="117" t="s">
        <v>201</v>
      </c>
      <c r="AI41" s="117" t="s">
        <v>201</v>
      </c>
      <c r="AJ41" s="117" t="s">
        <v>201</v>
      </c>
      <c r="AK41" s="117" t="s">
        <v>201</v>
      </c>
      <c r="AL41" s="117" t="s">
        <v>201</v>
      </c>
      <c r="AM41" s="117" t="s">
        <v>202</v>
      </c>
      <c r="AN41" s="117" t="s">
        <v>201</v>
      </c>
      <c r="AP41" s="39">
        <f t="shared" si="0"/>
        <v>20</v>
      </c>
      <c r="AQ41" s="39">
        <f t="shared" si="1"/>
        <v>4</v>
      </c>
      <c r="AR41" s="39">
        <f t="shared" si="2"/>
        <v>4</v>
      </c>
      <c r="AS41" s="39">
        <f t="shared" si="3"/>
        <v>2</v>
      </c>
      <c r="AT41" s="39">
        <f t="shared" si="4"/>
        <v>0</v>
      </c>
      <c r="AU41" s="39">
        <f t="shared" si="5"/>
        <v>0</v>
      </c>
      <c r="AV41" s="39"/>
      <c r="AW41" s="39">
        <f t="shared" si="6"/>
        <v>30</v>
      </c>
      <c r="AX41" s="39">
        <f t="shared" si="7"/>
        <v>30</v>
      </c>
      <c r="AY41" s="39">
        <f>VLOOKUP($B41,'[2]Production &amp; Operations'!$B$2:$H$166,7,0)</f>
        <v>14</v>
      </c>
      <c r="AZ41" s="39">
        <f>VLOOKUP($B41,'[2]Production &amp; Operations'!$B$2:$L$166,11,0)</f>
        <v>0</v>
      </c>
      <c r="BA41" s="39"/>
      <c r="BB41" s="39">
        <v>13613</v>
      </c>
      <c r="BC41" s="39">
        <v>11710</v>
      </c>
      <c r="BD41" s="39">
        <v>0</v>
      </c>
      <c r="BE41" s="39">
        <v>0</v>
      </c>
      <c r="BF41" s="39"/>
      <c r="BG41" s="39" t="s">
        <v>241</v>
      </c>
    </row>
    <row r="42" spans="1:59">
      <c r="A42" s="39">
        <v>38</v>
      </c>
      <c r="B42" s="116" t="s">
        <v>167</v>
      </c>
      <c r="C42" s="116" t="s">
        <v>168</v>
      </c>
      <c r="D42" s="122">
        <v>44580</v>
      </c>
      <c r="E42" s="123"/>
      <c r="F42" s="123"/>
      <c r="G42" s="123" t="s">
        <v>107</v>
      </c>
      <c r="H42" s="123" t="s">
        <v>285</v>
      </c>
      <c r="I42" s="123" t="s">
        <v>207</v>
      </c>
      <c r="K42" s="117" t="s">
        <v>202</v>
      </c>
      <c r="L42" s="117" t="s">
        <v>201</v>
      </c>
      <c r="M42" s="117" t="s">
        <v>201</v>
      </c>
      <c r="N42" s="117" t="s">
        <v>201</v>
      </c>
      <c r="O42" s="117" t="s">
        <v>201</v>
      </c>
      <c r="P42" s="117" t="s">
        <v>201</v>
      </c>
      <c r="Q42" s="117" t="s">
        <v>201</v>
      </c>
      <c r="R42" s="117" t="s">
        <v>295</v>
      </c>
      <c r="S42" s="117" t="s">
        <v>201</v>
      </c>
      <c r="T42" s="117" t="s">
        <v>201</v>
      </c>
      <c r="U42" s="117" t="s">
        <v>295</v>
      </c>
      <c r="V42" s="117" t="s">
        <v>201</v>
      </c>
      <c r="W42" s="117" t="s">
        <v>201</v>
      </c>
      <c r="X42" s="117" t="s">
        <v>201</v>
      </c>
      <c r="Y42" s="117" t="s">
        <v>202</v>
      </c>
      <c r="Z42" s="117" t="s">
        <v>201</v>
      </c>
      <c r="AA42" s="117" t="s">
        <v>201</v>
      </c>
      <c r="AB42" s="117" t="s">
        <v>201</v>
      </c>
      <c r="AC42" s="117" t="s">
        <v>201</v>
      </c>
      <c r="AD42" s="117" t="s">
        <v>201</v>
      </c>
      <c r="AE42" s="117" t="s">
        <v>201</v>
      </c>
      <c r="AF42" s="117" t="s">
        <v>202</v>
      </c>
      <c r="AG42" s="117" t="s">
        <v>201</v>
      </c>
      <c r="AH42" s="117" t="s">
        <v>201</v>
      </c>
      <c r="AI42" s="117" t="s">
        <v>201</v>
      </c>
      <c r="AJ42" s="117" t="s">
        <v>201</v>
      </c>
      <c r="AK42" s="117" t="s">
        <v>201</v>
      </c>
      <c r="AL42" s="117" t="s">
        <v>201</v>
      </c>
      <c r="AM42" s="117" t="s">
        <v>202</v>
      </c>
      <c r="AN42" s="117" t="s">
        <v>201</v>
      </c>
      <c r="AP42" s="39">
        <f t="shared" si="0"/>
        <v>24</v>
      </c>
      <c r="AQ42" s="39">
        <f t="shared" si="1"/>
        <v>0</v>
      </c>
      <c r="AR42" s="39">
        <f t="shared" si="2"/>
        <v>4</v>
      </c>
      <c r="AS42" s="39">
        <f t="shared" si="3"/>
        <v>2</v>
      </c>
      <c r="AT42" s="39">
        <f t="shared" si="4"/>
        <v>0</v>
      </c>
      <c r="AU42" s="39">
        <f t="shared" si="5"/>
        <v>0</v>
      </c>
      <c r="AV42" s="39"/>
      <c r="AW42" s="39">
        <f t="shared" si="6"/>
        <v>30</v>
      </c>
      <c r="AX42" s="39">
        <f t="shared" si="7"/>
        <v>30</v>
      </c>
      <c r="AY42" s="39">
        <f>VLOOKUP($B42,'[2]Production &amp; Operations'!$B$2:$H$166,7,0)</f>
        <v>0</v>
      </c>
      <c r="AZ42" s="39">
        <f>VLOOKUP($B42,'[2]Production &amp; Operations'!$B$2:$L$166,11,0)</f>
        <v>0</v>
      </c>
      <c r="BA42" s="39"/>
      <c r="BB42" s="39">
        <v>14589</v>
      </c>
      <c r="BC42" s="39">
        <v>12550</v>
      </c>
      <c r="BD42" s="39">
        <v>0</v>
      </c>
      <c r="BE42" s="39">
        <v>0</v>
      </c>
      <c r="BF42" s="39"/>
      <c r="BG42" s="39" t="s">
        <v>241</v>
      </c>
    </row>
    <row r="43" spans="1:59">
      <c r="A43" s="39">
        <v>39</v>
      </c>
      <c r="B43" s="116" t="s">
        <v>169</v>
      </c>
      <c r="C43" s="116" t="s">
        <v>219</v>
      </c>
      <c r="D43" s="122">
        <v>44582</v>
      </c>
      <c r="E43" s="123"/>
      <c r="F43" s="123"/>
      <c r="G43" s="123" t="s">
        <v>107</v>
      </c>
      <c r="H43" s="123" t="s">
        <v>285</v>
      </c>
      <c r="I43" s="123" t="s">
        <v>207</v>
      </c>
      <c r="K43" s="117" t="s">
        <v>202</v>
      </c>
      <c r="L43" s="117" t="s">
        <v>201</v>
      </c>
      <c r="M43" s="117" t="s">
        <v>201</v>
      </c>
      <c r="N43" s="117" t="s">
        <v>201</v>
      </c>
      <c r="O43" s="117" t="s">
        <v>201</v>
      </c>
      <c r="P43" s="117" t="s">
        <v>201</v>
      </c>
      <c r="Q43" s="117" t="s">
        <v>201</v>
      </c>
      <c r="R43" s="117" t="s">
        <v>295</v>
      </c>
      <c r="S43" s="117" t="s">
        <v>201</v>
      </c>
      <c r="T43" s="117" t="s">
        <v>201</v>
      </c>
      <c r="U43" s="117" t="s">
        <v>295</v>
      </c>
      <c r="V43" s="117" t="s">
        <v>201</v>
      </c>
      <c r="W43" s="117" t="s">
        <v>201</v>
      </c>
      <c r="X43" s="117" t="s">
        <v>201</v>
      </c>
      <c r="Y43" s="117" t="s">
        <v>202</v>
      </c>
      <c r="Z43" s="117" t="s">
        <v>201</v>
      </c>
      <c r="AA43" s="117" t="s">
        <v>201</v>
      </c>
      <c r="AB43" s="117" t="s">
        <v>201</v>
      </c>
      <c r="AC43" s="117" t="s">
        <v>201</v>
      </c>
      <c r="AD43" s="117" t="s">
        <v>201</v>
      </c>
      <c r="AE43" s="117" t="s">
        <v>201</v>
      </c>
      <c r="AF43" s="117" t="s">
        <v>202</v>
      </c>
      <c r="AG43" s="117" t="s">
        <v>201</v>
      </c>
      <c r="AH43" s="117" t="s">
        <v>201</v>
      </c>
      <c r="AI43" s="117" t="s">
        <v>201</v>
      </c>
      <c r="AJ43" s="117" t="s">
        <v>201</v>
      </c>
      <c r="AK43" s="117" t="s">
        <v>201</v>
      </c>
      <c r="AL43" s="117" t="s">
        <v>201</v>
      </c>
      <c r="AM43" s="117" t="s">
        <v>202</v>
      </c>
      <c r="AN43" s="117" t="s">
        <v>201</v>
      </c>
      <c r="AP43" s="39">
        <f t="shared" si="0"/>
        <v>24</v>
      </c>
      <c r="AQ43" s="39">
        <f t="shared" si="1"/>
        <v>0</v>
      </c>
      <c r="AR43" s="39">
        <f t="shared" si="2"/>
        <v>4</v>
      </c>
      <c r="AS43" s="39">
        <f t="shared" si="3"/>
        <v>2</v>
      </c>
      <c r="AT43" s="39">
        <f t="shared" si="4"/>
        <v>0</v>
      </c>
      <c r="AU43" s="39">
        <f t="shared" si="5"/>
        <v>0</v>
      </c>
      <c r="AV43" s="39"/>
      <c r="AW43" s="39">
        <f t="shared" si="6"/>
        <v>30</v>
      </c>
      <c r="AX43" s="39">
        <f t="shared" si="7"/>
        <v>30</v>
      </c>
      <c r="AY43" s="39">
        <f>VLOOKUP($B43,'[2]Production &amp; Operations'!$B$2:$H$166,7,0)</f>
        <v>54</v>
      </c>
      <c r="AZ43" s="39">
        <f>VLOOKUP($B43,'[2]Production &amp; Operations'!$B$2:$L$166,11,0)</f>
        <v>0</v>
      </c>
      <c r="BA43" s="39"/>
      <c r="BB43" s="39">
        <v>20671</v>
      </c>
      <c r="BC43" s="39">
        <v>12944</v>
      </c>
      <c r="BD43" s="39">
        <v>0</v>
      </c>
      <c r="BE43" s="39">
        <v>0</v>
      </c>
      <c r="BF43" s="29"/>
      <c r="BG43" s="39" t="s">
        <v>241</v>
      </c>
    </row>
    <row r="44" spans="1:59">
      <c r="A44" s="39">
        <v>40</v>
      </c>
      <c r="B44" s="116" t="s">
        <v>220</v>
      </c>
      <c r="C44" s="116" t="s">
        <v>221</v>
      </c>
      <c r="D44" s="119">
        <v>44603</v>
      </c>
      <c r="E44" s="123"/>
      <c r="F44" s="123"/>
      <c r="G44" s="123" t="s">
        <v>107</v>
      </c>
      <c r="H44" s="123" t="s">
        <v>285</v>
      </c>
      <c r="I44" s="123" t="s">
        <v>216</v>
      </c>
      <c r="K44" s="117" t="s">
        <v>202</v>
      </c>
      <c r="L44" s="117" t="s">
        <v>201</v>
      </c>
      <c r="M44" s="117" t="s">
        <v>201</v>
      </c>
      <c r="N44" s="117" t="s">
        <v>201</v>
      </c>
      <c r="O44" s="117" t="s">
        <v>201</v>
      </c>
      <c r="P44" s="117" t="s">
        <v>188</v>
      </c>
      <c r="Q44" s="117" t="s">
        <v>201</v>
      </c>
      <c r="R44" s="117" t="s">
        <v>295</v>
      </c>
      <c r="S44" s="117" t="s">
        <v>201</v>
      </c>
      <c r="T44" s="117" t="s">
        <v>201</v>
      </c>
      <c r="U44" s="117" t="s">
        <v>295</v>
      </c>
      <c r="V44" s="117" t="s">
        <v>188</v>
      </c>
      <c r="W44" s="117" t="s">
        <v>188</v>
      </c>
      <c r="X44" s="117" t="s">
        <v>188</v>
      </c>
      <c r="Y44" s="117" t="s">
        <v>202</v>
      </c>
      <c r="Z44" s="117" t="s">
        <v>201</v>
      </c>
      <c r="AA44" s="117" t="s">
        <v>201</v>
      </c>
      <c r="AB44" s="117" t="s">
        <v>201</v>
      </c>
      <c r="AC44" s="117" t="s">
        <v>201</v>
      </c>
      <c r="AD44" s="117" t="s">
        <v>201</v>
      </c>
      <c r="AE44" s="117" t="s">
        <v>201</v>
      </c>
      <c r="AF44" s="117" t="s">
        <v>202</v>
      </c>
      <c r="AG44" s="117" t="s">
        <v>201</v>
      </c>
      <c r="AH44" s="117" t="s">
        <v>201</v>
      </c>
      <c r="AI44" s="117" t="s">
        <v>201</v>
      </c>
      <c r="AJ44" s="117" t="s">
        <v>201</v>
      </c>
      <c r="AK44" s="117" t="s">
        <v>201</v>
      </c>
      <c r="AL44" s="117" t="s">
        <v>201</v>
      </c>
      <c r="AM44" s="117" t="s">
        <v>202</v>
      </c>
      <c r="AN44" s="117" t="s">
        <v>188</v>
      </c>
      <c r="AP44" s="39">
        <f t="shared" si="0"/>
        <v>19</v>
      </c>
      <c r="AQ44" s="39">
        <f t="shared" si="1"/>
        <v>5</v>
      </c>
      <c r="AR44" s="39">
        <f t="shared" si="2"/>
        <v>4</v>
      </c>
      <c r="AS44" s="39">
        <f t="shared" si="3"/>
        <v>2</v>
      </c>
      <c r="AT44" s="39">
        <f t="shared" si="4"/>
        <v>0</v>
      </c>
      <c r="AU44" s="39">
        <f t="shared" si="5"/>
        <v>0</v>
      </c>
      <c r="AV44" s="39"/>
      <c r="AW44" s="39">
        <f t="shared" si="6"/>
        <v>30</v>
      </c>
      <c r="AX44" s="39">
        <f t="shared" si="7"/>
        <v>30</v>
      </c>
      <c r="AY44" s="39">
        <f>VLOOKUP($B44,'[2]Production &amp; Operations'!$B$2:$H$166,7,0)</f>
        <v>54</v>
      </c>
      <c r="AZ44" s="39">
        <f>VLOOKUP($B44,'[2]Production &amp; Operations'!$B$2:$L$166,11,0)</f>
        <v>0</v>
      </c>
      <c r="BA44" s="39"/>
      <c r="BB44" s="39">
        <v>13613</v>
      </c>
      <c r="BC44" s="39">
        <v>11710</v>
      </c>
      <c r="BD44" s="39">
        <v>0</v>
      </c>
      <c r="BE44" s="39">
        <v>0</v>
      </c>
      <c r="BF44" s="39"/>
      <c r="BG44" s="39" t="s">
        <v>241</v>
      </c>
    </row>
    <row r="45" spans="1:59">
      <c r="A45" s="39">
        <v>41</v>
      </c>
      <c r="B45" s="116" t="s">
        <v>222</v>
      </c>
      <c r="C45" s="116" t="s">
        <v>223</v>
      </c>
      <c r="D45" s="119">
        <v>44606</v>
      </c>
      <c r="E45" s="123"/>
      <c r="F45" s="123"/>
      <c r="G45" s="123" t="s">
        <v>107</v>
      </c>
      <c r="H45" s="123" t="s">
        <v>285</v>
      </c>
      <c r="I45" s="123" t="s">
        <v>207</v>
      </c>
      <c r="K45" s="117" t="s">
        <v>202</v>
      </c>
      <c r="L45" s="117" t="s">
        <v>201</v>
      </c>
      <c r="M45" s="117" t="s">
        <v>201</v>
      </c>
      <c r="N45" s="117" t="s">
        <v>201</v>
      </c>
      <c r="O45" s="117" t="s">
        <v>201</v>
      </c>
      <c r="P45" s="117" t="s">
        <v>201</v>
      </c>
      <c r="Q45" s="117" t="s">
        <v>201</v>
      </c>
      <c r="R45" s="117" t="s">
        <v>295</v>
      </c>
      <c r="S45" s="117" t="s">
        <v>201</v>
      </c>
      <c r="T45" s="117" t="s">
        <v>201</v>
      </c>
      <c r="U45" s="117" t="s">
        <v>295</v>
      </c>
      <c r="V45" s="117" t="s">
        <v>201</v>
      </c>
      <c r="W45" s="117" t="s">
        <v>201</v>
      </c>
      <c r="X45" s="117" t="s">
        <v>201</v>
      </c>
      <c r="Y45" s="117" t="s">
        <v>202</v>
      </c>
      <c r="Z45" s="117" t="s">
        <v>201</v>
      </c>
      <c r="AA45" s="117" t="s">
        <v>188</v>
      </c>
      <c r="AB45" s="117" t="s">
        <v>188</v>
      </c>
      <c r="AC45" s="117" t="s">
        <v>188</v>
      </c>
      <c r="AD45" s="117" t="s">
        <v>188</v>
      </c>
      <c r="AE45" s="117" t="s">
        <v>34</v>
      </c>
      <c r="AF45" s="117" t="s">
        <v>202</v>
      </c>
      <c r="AG45" s="117" t="s">
        <v>34</v>
      </c>
      <c r="AH45" s="117" t="s">
        <v>34</v>
      </c>
      <c r="AI45" s="117" t="s">
        <v>34</v>
      </c>
      <c r="AJ45" s="117" t="s">
        <v>34</v>
      </c>
      <c r="AK45" s="117" t="s">
        <v>34</v>
      </c>
      <c r="AL45" s="117" t="s">
        <v>34</v>
      </c>
      <c r="AM45" s="117" t="s">
        <v>202</v>
      </c>
      <c r="AN45" s="117" t="s">
        <v>34</v>
      </c>
      <c r="AP45" s="39">
        <f t="shared" si="0"/>
        <v>12</v>
      </c>
      <c r="AQ45" s="39">
        <f t="shared" si="1"/>
        <v>4</v>
      </c>
      <c r="AR45" s="39">
        <f t="shared" si="2"/>
        <v>4</v>
      </c>
      <c r="AS45" s="39">
        <f t="shared" si="3"/>
        <v>2</v>
      </c>
      <c r="AT45" s="39">
        <f t="shared" si="4"/>
        <v>0</v>
      </c>
      <c r="AU45" s="39">
        <f t="shared" si="5"/>
        <v>8</v>
      </c>
      <c r="AV45" s="39"/>
      <c r="AW45" s="39">
        <f t="shared" si="6"/>
        <v>30</v>
      </c>
      <c r="AX45" s="39">
        <f t="shared" si="7"/>
        <v>22</v>
      </c>
      <c r="AY45" s="39">
        <f>VLOOKUP($B45,'[2]Production &amp; Operations'!$B$2:$H$166,7,0)</f>
        <v>37</v>
      </c>
      <c r="AZ45" s="39">
        <f>VLOOKUP($B45,'[2]Production &amp; Operations'!$B$2:$L$166,11,0)</f>
        <v>0</v>
      </c>
      <c r="BA45" s="39"/>
      <c r="BB45" s="39">
        <v>20671</v>
      </c>
      <c r="BC45" s="39">
        <v>12944</v>
      </c>
      <c r="BD45" s="39">
        <v>0</v>
      </c>
      <c r="BE45" s="39">
        <v>0</v>
      </c>
      <c r="BF45" s="29"/>
      <c r="BG45" s="39" t="s">
        <v>241</v>
      </c>
    </row>
    <row r="46" spans="1:59">
      <c r="A46" s="39">
        <v>42</v>
      </c>
      <c r="B46" s="116" t="s">
        <v>224</v>
      </c>
      <c r="C46" s="116" t="s">
        <v>225</v>
      </c>
      <c r="D46" s="119">
        <v>44608</v>
      </c>
      <c r="E46" s="123"/>
      <c r="F46" s="123"/>
      <c r="G46" s="123" t="s">
        <v>107</v>
      </c>
      <c r="H46" s="123" t="s">
        <v>285</v>
      </c>
      <c r="I46" s="123" t="s">
        <v>226</v>
      </c>
      <c r="K46" s="117" t="s">
        <v>202</v>
      </c>
      <c r="L46" s="117" t="s">
        <v>201</v>
      </c>
      <c r="M46" s="117" t="s">
        <v>201</v>
      </c>
      <c r="N46" s="117" t="s">
        <v>201</v>
      </c>
      <c r="O46" s="117" t="s">
        <v>201</v>
      </c>
      <c r="P46" s="117" t="s">
        <v>201</v>
      </c>
      <c r="Q46" s="117" t="s">
        <v>201</v>
      </c>
      <c r="R46" s="117" t="s">
        <v>295</v>
      </c>
      <c r="S46" s="117" t="s">
        <v>201</v>
      </c>
      <c r="T46" s="117" t="s">
        <v>201</v>
      </c>
      <c r="U46" s="117" t="s">
        <v>295</v>
      </c>
      <c r="V46" s="117" t="s">
        <v>201</v>
      </c>
      <c r="W46" s="117" t="s">
        <v>201</v>
      </c>
      <c r="X46" s="117" t="s">
        <v>201</v>
      </c>
      <c r="Y46" s="117" t="s">
        <v>202</v>
      </c>
      <c r="Z46" s="117" t="s">
        <v>201</v>
      </c>
      <c r="AA46" s="117" t="s">
        <v>201</v>
      </c>
      <c r="AB46" s="117" t="s">
        <v>201</v>
      </c>
      <c r="AC46" s="117" t="s">
        <v>201</v>
      </c>
      <c r="AD46" s="117" t="s">
        <v>201</v>
      </c>
      <c r="AE46" s="117" t="s">
        <v>201</v>
      </c>
      <c r="AF46" s="117" t="s">
        <v>202</v>
      </c>
      <c r="AG46" s="117" t="s">
        <v>201</v>
      </c>
      <c r="AH46" s="117" t="s">
        <v>201</v>
      </c>
      <c r="AI46" s="117" t="s">
        <v>201</v>
      </c>
      <c r="AJ46" s="117" t="s">
        <v>201</v>
      </c>
      <c r="AK46" s="117" t="s">
        <v>201</v>
      </c>
      <c r="AL46" s="117" t="s">
        <v>201</v>
      </c>
      <c r="AM46" s="117" t="s">
        <v>202</v>
      </c>
      <c r="AN46" s="117" t="s">
        <v>201</v>
      </c>
      <c r="AP46" s="39">
        <f t="shared" si="0"/>
        <v>24</v>
      </c>
      <c r="AQ46" s="39">
        <f t="shared" si="1"/>
        <v>0</v>
      </c>
      <c r="AR46" s="39">
        <f t="shared" si="2"/>
        <v>4</v>
      </c>
      <c r="AS46" s="39">
        <f t="shared" si="3"/>
        <v>2</v>
      </c>
      <c r="AT46" s="39">
        <f t="shared" si="4"/>
        <v>0</v>
      </c>
      <c r="AU46" s="39">
        <f t="shared" si="5"/>
        <v>0</v>
      </c>
      <c r="AV46" s="39"/>
      <c r="AW46" s="39">
        <f t="shared" si="6"/>
        <v>30</v>
      </c>
      <c r="AX46" s="39">
        <f t="shared" si="7"/>
        <v>30</v>
      </c>
      <c r="AY46" s="39">
        <f>VLOOKUP($B46,'[2]Production &amp; Operations'!$B$2:$H$166,7,0)</f>
        <v>45</v>
      </c>
      <c r="AZ46" s="39">
        <f>VLOOKUP($B46,'[2]Production &amp; Operations'!$B$2:$L$166,11,0)</f>
        <v>100</v>
      </c>
      <c r="BA46" s="39"/>
      <c r="BB46" s="39">
        <v>13613</v>
      </c>
      <c r="BC46" s="39">
        <v>11710</v>
      </c>
      <c r="BD46" s="39">
        <v>0</v>
      </c>
      <c r="BE46" s="39">
        <v>0</v>
      </c>
      <c r="BF46" s="39"/>
      <c r="BG46" s="39" t="s">
        <v>241</v>
      </c>
    </row>
    <row r="47" spans="1:59">
      <c r="A47" s="39">
        <v>43</v>
      </c>
      <c r="B47" s="116" t="s">
        <v>227</v>
      </c>
      <c r="C47" s="116" t="s">
        <v>228</v>
      </c>
      <c r="D47" s="119">
        <v>44609</v>
      </c>
      <c r="E47" s="123"/>
      <c r="F47" s="123"/>
      <c r="G47" s="123" t="s">
        <v>107</v>
      </c>
      <c r="H47" s="123" t="s">
        <v>285</v>
      </c>
      <c r="I47" s="123" t="s">
        <v>207</v>
      </c>
      <c r="K47" s="117" t="s">
        <v>202</v>
      </c>
      <c r="L47" s="117" t="s">
        <v>201</v>
      </c>
      <c r="M47" s="117" t="s">
        <v>201</v>
      </c>
      <c r="N47" s="117" t="s">
        <v>201</v>
      </c>
      <c r="O47" s="117" t="s">
        <v>201</v>
      </c>
      <c r="P47" s="117" t="s">
        <v>201</v>
      </c>
      <c r="Q47" s="117" t="s">
        <v>201</v>
      </c>
      <c r="R47" s="117" t="s">
        <v>295</v>
      </c>
      <c r="S47" s="117" t="s">
        <v>201</v>
      </c>
      <c r="T47" s="117" t="s">
        <v>201</v>
      </c>
      <c r="U47" s="117" t="s">
        <v>295</v>
      </c>
      <c r="V47" s="117" t="s">
        <v>201</v>
      </c>
      <c r="W47" s="117" t="s">
        <v>201</v>
      </c>
      <c r="X47" s="117" t="s">
        <v>201</v>
      </c>
      <c r="Y47" s="117" t="s">
        <v>202</v>
      </c>
      <c r="Z47" s="117" t="s">
        <v>188</v>
      </c>
      <c r="AA47" s="117" t="s">
        <v>201</v>
      </c>
      <c r="AB47" s="117" t="s">
        <v>201</v>
      </c>
      <c r="AC47" s="117" t="s">
        <v>201</v>
      </c>
      <c r="AD47" s="117" t="s">
        <v>201</v>
      </c>
      <c r="AE47" s="117" t="s">
        <v>201</v>
      </c>
      <c r="AF47" s="117" t="s">
        <v>202</v>
      </c>
      <c r="AG47" s="117" t="s">
        <v>201</v>
      </c>
      <c r="AH47" s="117" t="s">
        <v>201</v>
      </c>
      <c r="AI47" s="117" t="s">
        <v>201</v>
      </c>
      <c r="AJ47" s="117" t="s">
        <v>201</v>
      </c>
      <c r="AK47" s="117" t="s">
        <v>201</v>
      </c>
      <c r="AL47" s="117" t="s">
        <v>201</v>
      </c>
      <c r="AM47" s="117" t="s">
        <v>202</v>
      </c>
      <c r="AN47" s="117" t="s">
        <v>201</v>
      </c>
      <c r="AP47" s="39">
        <f t="shared" si="0"/>
        <v>23</v>
      </c>
      <c r="AQ47" s="39">
        <f t="shared" si="1"/>
        <v>1</v>
      </c>
      <c r="AR47" s="39">
        <f t="shared" si="2"/>
        <v>4</v>
      </c>
      <c r="AS47" s="39">
        <f t="shared" si="3"/>
        <v>2</v>
      </c>
      <c r="AT47" s="39">
        <f t="shared" si="4"/>
        <v>0</v>
      </c>
      <c r="AU47" s="39">
        <f t="shared" si="5"/>
        <v>0</v>
      </c>
      <c r="AV47" s="39"/>
      <c r="AW47" s="39">
        <f t="shared" si="6"/>
        <v>30</v>
      </c>
      <c r="AX47" s="39">
        <f t="shared" si="7"/>
        <v>30</v>
      </c>
      <c r="AY47" s="39">
        <f>VLOOKUP($B47,'[2]Production &amp; Operations'!$B$2:$H$166,7,0)</f>
        <v>56</v>
      </c>
      <c r="AZ47" s="39">
        <f>VLOOKUP($B47,'[2]Production &amp; Operations'!$B$2:$L$166,11,0)</f>
        <v>0</v>
      </c>
      <c r="BA47" s="39"/>
      <c r="BB47" s="39">
        <v>20671</v>
      </c>
      <c r="BC47" s="39">
        <v>12944</v>
      </c>
      <c r="BD47" s="39">
        <v>0</v>
      </c>
      <c r="BE47" s="39">
        <v>0</v>
      </c>
      <c r="BF47" s="29"/>
      <c r="BG47" s="39" t="s">
        <v>241</v>
      </c>
    </row>
    <row r="48" spans="1:59">
      <c r="A48" s="39">
        <v>44</v>
      </c>
      <c r="B48" s="116" t="s">
        <v>229</v>
      </c>
      <c r="C48" s="116" t="s">
        <v>230</v>
      </c>
      <c r="D48" s="119">
        <v>44615</v>
      </c>
      <c r="E48" s="123"/>
      <c r="F48" s="123"/>
      <c r="G48" s="123" t="s">
        <v>107</v>
      </c>
      <c r="H48" s="123" t="s">
        <v>285</v>
      </c>
      <c r="I48" s="123" t="s">
        <v>226</v>
      </c>
      <c r="K48" s="117" t="s">
        <v>202</v>
      </c>
      <c r="L48" s="117" t="s">
        <v>201</v>
      </c>
      <c r="M48" s="117" t="s">
        <v>201</v>
      </c>
      <c r="N48" s="117" t="s">
        <v>201</v>
      </c>
      <c r="O48" s="117" t="s">
        <v>201</v>
      </c>
      <c r="P48" s="117" t="s">
        <v>201</v>
      </c>
      <c r="Q48" s="117" t="s">
        <v>201</v>
      </c>
      <c r="R48" s="117" t="s">
        <v>295</v>
      </c>
      <c r="S48" s="117" t="s">
        <v>201</v>
      </c>
      <c r="T48" s="117" t="s">
        <v>188</v>
      </c>
      <c r="U48" s="117" t="s">
        <v>295</v>
      </c>
      <c r="V48" s="117" t="s">
        <v>188</v>
      </c>
      <c r="W48" s="117" t="s">
        <v>188</v>
      </c>
      <c r="X48" s="117" t="s">
        <v>201</v>
      </c>
      <c r="Y48" s="117" t="s">
        <v>202</v>
      </c>
      <c r="Z48" s="117" t="s">
        <v>201</v>
      </c>
      <c r="AA48" s="117" t="s">
        <v>201</v>
      </c>
      <c r="AB48" s="117" t="s">
        <v>201</v>
      </c>
      <c r="AC48" s="117" t="s">
        <v>201</v>
      </c>
      <c r="AD48" s="117" t="s">
        <v>201</v>
      </c>
      <c r="AE48" s="117" t="s">
        <v>201</v>
      </c>
      <c r="AF48" s="117" t="s">
        <v>202</v>
      </c>
      <c r="AG48" s="117" t="s">
        <v>201</v>
      </c>
      <c r="AH48" s="117" t="s">
        <v>201</v>
      </c>
      <c r="AI48" s="117" t="s">
        <v>201</v>
      </c>
      <c r="AJ48" s="117" t="s">
        <v>201</v>
      </c>
      <c r="AK48" s="117" t="s">
        <v>201</v>
      </c>
      <c r="AL48" s="117" t="s">
        <v>201</v>
      </c>
      <c r="AM48" s="117" t="s">
        <v>202</v>
      </c>
      <c r="AN48" s="117" t="s">
        <v>201</v>
      </c>
      <c r="AP48" s="39">
        <f t="shared" si="0"/>
        <v>21</v>
      </c>
      <c r="AQ48" s="39">
        <f t="shared" si="1"/>
        <v>3</v>
      </c>
      <c r="AR48" s="39">
        <f t="shared" si="2"/>
        <v>4</v>
      </c>
      <c r="AS48" s="39">
        <f t="shared" si="3"/>
        <v>2</v>
      </c>
      <c r="AT48" s="39">
        <f t="shared" si="4"/>
        <v>0</v>
      </c>
      <c r="AU48" s="39">
        <f t="shared" si="5"/>
        <v>0</v>
      </c>
      <c r="AV48" s="39"/>
      <c r="AW48" s="39">
        <f t="shared" si="6"/>
        <v>30</v>
      </c>
      <c r="AX48" s="39">
        <f t="shared" si="7"/>
        <v>30</v>
      </c>
      <c r="AY48" s="39">
        <f>VLOOKUP($B48,'[2]Production &amp; Operations'!$B$2:$H$166,7,0)</f>
        <v>44</v>
      </c>
      <c r="AZ48" s="39">
        <f>VLOOKUP($B48,'[2]Production &amp; Operations'!$B$2:$L$166,11,0)</f>
        <v>0</v>
      </c>
      <c r="BA48" s="39"/>
      <c r="BB48" s="39">
        <v>13613</v>
      </c>
      <c r="BC48" s="39">
        <v>11710</v>
      </c>
      <c r="BD48" s="39">
        <v>0</v>
      </c>
      <c r="BE48" s="39">
        <v>0</v>
      </c>
      <c r="BF48" s="39"/>
      <c r="BG48" s="39" t="s">
        <v>241</v>
      </c>
    </row>
    <row r="49" spans="1:59">
      <c r="A49" s="39">
        <v>45</v>
      </c>
      <c r="B49" s="116" t="s">
        <v>231</v>
      </c>
      <c r="C49" s="116" t="s">
        <v>232</v>
      </c>
      <c r="D49" s="119">
        <v>44617</v>
      </c>
      <c r="E49" s="123"/>
      <c r="F49" s="123"/>
      <c r="G49" s="123" t="s">
        <v>107</v>
      </c>
      <c r="H49" s="123" t="s">
        <v>285</v>
      </c>
      <c r="I49" s="123" t="s">
        <v>208</v>
      </c>
      <c r="K49" s="117" t="s">
        <v>202</v>
      </c>
      <c r="L49" s="117" t="s">
        <v>201</v>
      </c>
      <c r="M49" s="117" t="s">
        <v>201</v>
      </c>
      <c r="N49" s="117" t="s">
        <v>201</v>
      </c>
      <c r="O49" s="117" t="s">
        <v>201</v>
      </c>
      <c r="P49" s="117" t="s">
        <v>201</v>
      </c>
      <c r="Q49" s="117" t="s">
        <v>201</v>
      </c>
      <c r="R49" s="117" t="s">
        <v>295</v>
      </c>
      <c r="S49" s="117" t="s">
        <v>201</v>
      </c>
      <c r="T49" s="117" t="s">
        <v>201</v>
      </c>
      <c r="U49" s="117" t="s">
        <v>295</v>
      </c>
      <c r="V49" s="117" t="s">
        <v>201</v>
      </c>
      <c r="W49" s="117" t="s">
        <v>201</v>
      </c>
      <c r="X49" s="117" t="s">
        <v>201</v>
      </c>
      <c r="Y49" s="117" t="s">
        <v>202</v>
      </c>
      <c r="Z49" s="117" t="s">
        <v>201</v>
      </c>
      <c r="AA49" s="117" t="s">
        <v>201</v>
      </c>
      <c r="AB49" s="117" t="s">
        <v>201</v>
      </c>
      <c r="AC49" s="117" t="s">
        <v>201</v>
      </c>
      <c r="AD49" s="117" t="s">
        <v>201</v>
      </c>
      <c r="AE49" s="117" t="s">
        <v>201</v>
      </c>
      <c r="AF49" s="117" t="s">
        <v>202</v>
      </c>
      <c r="AG49" s="117" t="s">
        <v>201</v>
      </c>
      <c r="AH49" s="117" t="s">
        <v>201</v>
      </c>
      <c r="AI49" s="117" t="s">
        <v>201</v>
      </c>
      <c r="AJ49" s="117" t="s">
        <v>201</v>
      </c>
      <c r="AK49" s="117" t="s">
        <v>201</v>
      </c>
      <c r="AL49" s="117" t="s">
        <v>201</v>
      </c>
      <c r="AM49" s="117" t="s">
        <v>202</v>
      </c>
      <c r="AN49" s="117" t="s">
        <v>201</v>
      </c>
      <c r="AP49" s="39">
        <f t="shared" si="0"/>
        <v>24</v>
      </c>
      <c r="AQ49" s="39">
        <f t="shared" si="1"/>
        <v>0</v>
      </c>
      <c r="AR49" s="39">
        <f t="shared" si="2"/>
        <v>4</v>
      </c>
      <c r="AS49" s="39">
        <f t="shared" si="3"/>
        <v>2</v>
      </c>
      <c r="AT49" s="39">
        <f t="shared" si="4"/>
        <v>0</v>
      </c>
      <c r="AU49" s="39">
        <f t="shared" si="5"/>
        <v>0</v>
      </c>
      <c r="AV49" s="39"/>
      <c r="AW49" s="39">
        <f t="shared" si="6"/>
        <v>30</v>
      </c>
      <c r="AX49" s="39">
        <f t="shared" si="7"/>
        <v>30</v>
      </c>
      <c r="AY49" s="39">
        <f>VLOOKUP($B49,'[2]Production &amp; Operations'!$B$2:$H$166,7,0)</f>
        <v>18.5</v>
      </c>
      <c r="AZ49" s="39">
        <f>VLOOKUP($B49,'[2]Production &amp; Operations'!$B$2:$L$166,11,0)</f>
        <v>0</v>
      </c>
      <c r="BA49" s="39"/>
      <c r="BB49" s="39">
        <v>13613</v>
      </c>
      <c r="BC49" s="39">
        <v>11710</v>
      </c>
      <c r="BD49" s="39">
        <v>0</v>
      </c>
      <c r="BE49" s="39">
        <v>0</v>
      </c>
      <c r="BG49" s="39" t="s">
        <v>241</v>
      </c>
    </row>
    <row r="50" spans="1:59">
      <c r="A50" s="39">
        <v>46</v>
      </c>
      <c r="B50" s="124" t="s">
        <v>233</v>
      </c>
      <c r="C50" s="124" t="s">
        <v>234</v>
      </c>
      <c r="D50" s="119">
        <v>44627</v>
      </c>
      <c r="E50" s="125"/>
      <c r="F50" s="125"/>
      <c r="G50" s="123" t="s">
        <v>107</v>
      </c>
      <c r="H50" s="123" t="s">
        <v>285</v>
      </c>
      <c r="I50" s="124" t="s">
        <v>204</v>
      </c>
      <c r="K50" s="117" t="s">
        <v>202</v>
      </c>
      <c r="L50" s="117" t="s">
        <v>201</v>
      </c>
      <c r="M50" s="117" t="s">
        <v>201</v>
      </c>
      <c r="N50" s="117" t="s">
        <v>201</v>
      </c>
      <c r="O50" s="117" t="s">
        <v>201</v>
      </c>
      <c r="P50" s="117" t="s">
        <v>201</v>
      </c>
      <c r="Q50" s="117" t="s">
        <v>201</v>
      </c>
      <c r="R50" s="117" t="s">
        <v>295</v>
      </c>
      <c r="S50" s="117" t="s">
        <v>201</v>
      </c>
      <c r="T50" s="117" t="s">
        <v>201</v>
      </c>
      <c r="U50" s="117" t="s">
        <v>295</v>
      </c>
      <c r="V50" s="117" t="s">
        <v>188</v>
      </c>
      <c r="W50" s="117" t="s">
        <v>188</v>
      </c>
      <c r="X50" s="117" t="s">
        <v>188</v>
      </c>
      <c r="Y50" s="117" t="s">
        <v>202</v>
      </c>
      <c r="Z50" s="117" t="s">
        <v>201</v>
      </c>
      <c r="AA50" s="117" t="s">
        <v>201</v>
      </c>
      <c r="AB50" s="117" t="s">
        <v>201</v>
      </c>
      <c r="AC50" s="117" t="s">
        <v>201</v>
      </c>
      <c r="AD50" s="117" t="s">
        <v>201</v>
      </c>
      <c r="AE50" s="117" t="s">
        <v>201</v>
      </c>
      <c r="AF50" s="117" t="s">
        <v>202</v>
      </c>
      <c r="AG50" s="117" t="s">
        <v>201</v>
      </c>
      <c r="AH50" s="117" t="s">
        <v>201</v>
      </c>
      <c r="AI50" s="117" t="s">
        <v>201</v>
      </c>
      <c r="AJ50" s="117" t="s">
        <v>201</v>
      </c>
      <c r="AK50" s="117" t="s">
        <v>201</v>
      </c>
      <c r="AL50" s="117" t="s">
        <v>201</v>
      </c>
      <c r="AM50" s="117" t="s">
        <v>202</v>
      </c>
      <c r="AN50" s="117" t="s">
        <v>201</v>
      </c>
      <c r="AP50" s="39">
        <f t="shared" si="0"/>
        <v>21</v>
      </c>
      <c r="AQ50" s="39">
        <f t="shared" si="1"/>
        <v>3</v>
      </c>
      <c r="AR50" s="39">
        <f t="shared" si="2"/>
        <v>4</v>
      </c>
      <c r="AS50" s="39">
        <f t="shared" si="3"/>
        <v>2</v>
      </c>
      <c r="AT50" s="39">
        <f t="shared" si="4"/>
        <v>0</v>
      </c>
      <c r="AU50" s="39">
        <f t="shared" si="5"/>
        <v>0</v>
      </c>
      <c r="AV50" s="39"/>
      <c r="AW50" s="39">
        <f t="shared" si="6"/>
        <v>30</v>
      </c>
      <c r="AX50" s="39">
        <f t="shared" si="7"/>
        <v>30</v>
      </c>
      <c r="AY50" s="39">
        <f>VLOOKUP($B50,'[2]Production &amp; Operations'!$B$2:$H$166,7,0)</f>
        <v>17.5</v>
      </c>
      <c r="AZ50" s="39">
        <f>VLOOKUP($B50,'[2]Production &amp; Operations'!$B$2:$L$166,11,0)</f>
        <v>0</v>
      </c>
      <c r="BA50" s="39"/>
      <c r="BB50" s="39">
        <v>13613</v>
      </c>
      <c r="BC50" s="39">
        <v>11710</v>
      </c>
      <c r="BD50" s="39">
        <v>0</v>
      </c>
      <c r="BE50" s="39">
        <v>0</v>
      </c>
      <c r="BF50" s="39"/>
      <c r="BG50" s="39" t="s">
        <v>241</v>
      </c>
    </row>
    <row r="51" spans="1:59">
      <c r="A51" s="39">
        <v>47</v>
      </c>
      <c r="B51" s="124" t="s">
        <v>235</v>
      </c>
      <c r="C51" s="124" t="s">
        <v>236</v>
      </c>
      <c r="D51" s="119">
        <v>44638</v>
      </c>
      <c r="E51" s="125"/>
      <c r="F51" s="125"/>
      <c r="G51" s="123" t="s">
        <v>107</v>
      </c>
      <c r="H51" s="123" t="s">
        <v>285</v>
      </c>
      <c r="I51" s="124" t="s">
        <v>208</v>
      </c>
      <c r="K51" s="117" t="s">
        <v>202</v>
      </c>
      <c r="L51" s="117" t="s">
        <v>201</v>
      </c>
      <c r="M51" s="117" t="s">
        <v>201</v>
      </c>
      <c r="N51" s="117" t="s">
        <v>201</v>
      </c>
      <c r="O51" s="117" t="s">
        <v>201</v>
      </c>
      <c r="P51" s="117" t="s">
        <v>201</v>
      </c>
      <c r="Q51" s="117" t="s">
        <v>201</v>
      </c>
      <c r="R51" s="117" t="s">
        <v>295</v>
      </c>
      <c r="S51" s="117" t="s">
        <v>201</v>
      </c>
      <c r="T51" s="117" t="s">
        <v>201</v>
      </c>
      <c r="U51" s="117" t="s">
        <v>295</v>
      </c>
      <c r="V51" s="117" t="s">
        <v>201</v>
      </c>
      <c r="W51" s="117" t="s">
        <v>188</v>
      </c>
      <c r="X51" s="117" t="s">
        <v>201</v>
      </c>
      <c r="Y51" s="117" t="s">
        <v>202</v>
      </c>
      <c r="Z51" s="117" t="s">
        <v>201</v>
      </c>
      <c r="AA51" s="117" t="s">
        <v>201</v>
      </c>
      <c r="AB51" s="117" t="s">
        <v>201</v>
      </c>
      <c r="AC51" s="117" t="s">
        <v>201</v>
      </c>
      <c r="AD51" s="117" t="s">
        <v>201</v>
      </c>
      <c r="AE51" s="117" t="s">
        <v>201</v>
      </c>
      <c r="AF51" s="117" t="s">
        <v>202</v>
      </c>
      <c r="AG51" s="117" t="s">
        <v>201</v>
      </c>
      <c r="AH51" s="117" t="s">
        <v>201</v>
      </c>
      <c r="AI51" s="117" t="s">
        <v>201</v>
      </c>
      <c r="AJ51" s="117" t="s">
        <v>201</v>
      </c>
      <c r="AK51" s="117" t="s">
        <v>201</v>
      </c>
      <c r="AL51" s="117" t="s">
        <v>201</v>
      </c>
      <c r="AM51" s="117" t="s">
        <v>202</v>
      </c>
      <c r="AN51" s="117" t="s">
        <v>201</v>
      </c>
      <c r="AP51" s="39">
        <f t="shared" si="0"/>
        <v>23</v>
      </c>
      <c r="AQ51" s="39">
        <f t="shared" si="1"/>
        <v>1</v>
      </c>
      <c r="AR51" s="39">
        <f t="shared" si="2"/>
        <v>4</v>
      </c>
      <c r="AS51" s="39">
        <f t="shared" si="3"/>
        <v>2</v>
      </c>
      <c r="AT51" s="39">
        <f t="shared" si="4"/>
        <v>0</v>
      </c>
      <c r="AU51" s="39">
        <f t="shared" si="5"/>
        <v>0</v>
      </c>
      <c r="AV51" s="39">
        <v>4</v>
      </c>
      <c r="AW51" s="39">
        <f t="shared" si="6"/>
        <v>30</v>
      </c>
      <c r="AX51" s="39">
        <f t="shared" si="7"/>
        <v>34</v>
      </c>
      <c r="AY51" s="39">
        <f>VLOOKUP($B51,'[2]Production &amp; Operations'!$B$2:$H$166,7,0)</f>
        <v>22</v>
      </c>
      <c r="AZ51" s="39">
        <f>VLOOKUP($B51,'[2]Production &amp; Operations'!$B$2:$L$166,11,0)</f>
        <v>0</v>
      </c>
      <c r="BA51" s="39"/>
      <c r="BB51" s="39">
        <v>13613</v>
      </c>
      <c r="BC51" s="39">
        <v>11710</v>
      </c>
      <c r="BD51" s="39">
        <v>0</v>
      </c>
      <c r="BE51" s="39">
        <v>0</v>
      </c>
      <c r="BF51" s="29"/>
      <c r="BG51" s="39" t="s">
        <v>241</v>
      </c>
    </row>
    <row r="52" spans="1:59">
      <c r="A52" s="39">
        <v>48</v>
      </c>
      <c r="B52" s="124" t="s">
        <v>237</v>
      </c>
      <c r="C52" s="124" t="s">
        <v>238</v>
      </c>
      <c r="D52" s="119">
        <v>44642</v>
      </c>
      <c r="E52" s="125"/>
      <c r="F52" s="125"/>
      <c r="G52" s="123" t="s">
        <v>107</v>
      </c>
      <c r="H52" s="123" t="s">
        <v>285</v>
      </c>
      <c r="I52" s="124" t="s">
        <v>203</v>
      </c>
      <c r="K52" s="117" t="s">
        <v>202</v>
      </c>
      <c r="L52" s="117" t="s">
        <v>201</v>
      </c>
      <c r="M52" s="117" t="s">
        <v>201</v>
      </c>
      <c r="N52" s="117" t="s">
        <v>201</v>
      </c>
      <c r="O52" s="117" t="s">
        <v>201</v>
      </c>
      <c r="P52" s="117" t="s">
        <v>201</v>
      </c>
      <c r="Q52" s="117" t="s">
        <v>201</v>
      </c>
      <c r="R52" s="117" t="s">
        <v>295</v>
      </c>
      <c r="S52" s="117" t="s">
        <v>201</v>
      </c>
      <c r="T52" s="117" t="s">
        <v>188</v>
      </c>
      <c r="U52" s="117" t="s">
        <v>295</v>
      </c>
      <c r="V52" s="117" t="s">
        <v>201</v>
      </c>
      <c r="W52" s="117" t="s">
        <v>201</v>
      </c>
      <c r="X52" s="117" t="s">
        <v>201</v>
      </c>
      <c r="Y52" s="117" t="s">
        <v>202</v>
      </c>
      <c r="Z52" s="117" t="s">
        <v>201</v>
      </c>
      <c r="AA52" s="117" t="s">
        <v>201</v>
      </c>
      <c r="AB52" s="117" t="s">
        <v>201</v>
      </c>
      <c r="AC52" s="117" t="s">
        <v>201</v>
      </c>
      <c r="AD52" s="117" t="s">
        <v>201</v>
      </c>
      <c r="AE52" s="117" t="s">
        <v>201</v>
      </c>
      <c r="AF52" s="117" t="s">
        <v>202</v>
      </c>
      <c r="AG52" s="117" t="s">
        <v>201</v>
      </c>
      <c r="AH52" s="117" t="s">
        <v>201</v>
      </c>
      <c r="AI52" s="117" t="s">
        <v>201</v>
      </c>
      <c r="AJ52" s="117" t="s">
        <v>201</v>
      </c>
      <c r="AK52" s="117" t="s">
        <v>201</v>
      </c>
      <c r="AL52" s="117" t="s">
        <v>201</v>
      </c>
      <c r="AM52" s="117" t="s">
        <v>202</v>
      </c>
      <c r="AN52" s="117" t="s">
        <v>201</v>
      </c>
      <c r="AP52" s="39">
        <f t="shared" si="0"/>
        <v>23</v>
      </c>
      <c r="AQ52" s="39">
        <f t="shared" si="1"/>
        <v>1</v>
      </c>
      <c r="AR52" s="39">
        <f t="shared" si="2"/>
        <v>4</v>
      </c>
      <c r="AS52" s="39">
        <f t="shared" si="3"/>
        <v>2</v>
      </c>
      <c r="AT52" s="39">
        <f t="shared" si="4"/>
        <v>0</v>
      </c>
      <c r="AU52" s="39">
        <f t="shared" si="5"/>
        <v>0</v>
      </c>
      <c r="AV52" s="39"/>
      <c r="AW52" s="39">
        <f t="shared" si="6"/>
        <v>30</v>
      </c>
      <c r="AX52" s="39">
        <f t="shared" si="7"/>
        <v>30</v>
      </c>
      <c r="AY52" s="39">
        <f>VLOOKUP($B52,'[2]Production &amp; Operations'!$B$2:$H$166,7,0)</f>
        <v>47.5</v>
      </c>
      <c r="AZ52" s="39">
        <f>VLOOKUP($B52,'[2]Production &amp; Operations'!$B$2:$L$166,11,0)</f>
        <v>0</v>
      </c>
      <c r="BA52" s="39"/>
      <c r="BB52" s="39">
        <v>13613</v>
      </c>
      <c r="BC52" s="39">
        <v>11710</v>
      </c>
      <c r="BD52" s="39">
        <v>0</v>
      </c>
      <c r="BE52" s="39">
        <v>0</v>
      </c>
      <c r="BF52" s="39"/>
      <c r="BG52" s="39" t="s">
        <v>241</v>
      </c>
    </row>
    <row r="53" spans="1:59">
      <c r="A53" s="39">
        <v>49</v>
      </c>
      <c r="B53" s="124" t="s">
        <v>242</v>
      </c>
      <c r="C53" s="124" t="s">
        <v>243</v>
      </c>
      <c r="D53" s="119">
        <v>44644</v>
      </c>
      <c r="E53" s="125"/>
      <c r="F53" s="125"/>
      <c r="G53" s="123" t="s">
        <v>107</v>
      </c>
      <c r="H53" s="123" t="s">
        <v>285</v>
      </c>
      <c r="I53" s="124" t="s">
        <v>226</v>
      </c>
      <c r="K53" s="117" t="s">
        <v>202</v>
      </c>
      <c r="L53" s="117" t="s">
        <v>188</v>
      </c>
      <c r="M53" s="117" t="s">
        <v>201</v>
      </c>
      <c r="N53" s="117" t="s">
        <v>201</v>
      </c>
      <c r="O53" s="117" t="s">
        <v>201</v>
      </c>
      <c r="P53" s="117" t="s">
        <v>201</v>
      </c>
      <c r="Q53" s="117" t="s">
        <v>201</v>
      </c>
      <c r="R53" s="117" t="s">
        <v>295</v>
      </c>
      <c r="S53" s="117" t="s">
        <v>201</v>
      </c>
      <c r="T53" s="117" t="s">
        <v>188</v>
      </c>
      <c r="U53" s="117" t="s">
        <v>295</v>
      </c>
      <c r="V53" s="117" t="s">
        <v>188</v>
      </c>
      <c r="W53" s="117" t="s">
        <v>188</v>
      </c>
      <c r="X53" s="117" t="s">
        <v>188</v>
      </c>
      <c r="Y53" s="117" t="s">
        <v>202</v>
      </c>
      <c r="Z53" s="117" t="s">
        <v>201</v>
      </c>
      <c r="AA53" s="117" t="s">
        <v>201</v>
      </c>
      <c r="AB53" s="117" t="s">
        <v>201</v>
      </c>
      <c r="AC53" s="117" t="s">
        <v>201</v>
      </c>
      <c r="AD53" s="117" t="s">
        <v>201</v>
      </c>
      <c r="AE53" s="117" t="s">
        <v>201</v>
      </c>
      <c r="AF53" s="117" t="s">
        <v>202</v>
      </c>
      <c r="AG53" s="117" t="s">
        <v>201</v>
      </c>
      <c r="AH53" s="117" t="s">
        <v>201</v>
      </c>
      <c r="AI53" s="117" t="s">
        <v>201</v>
      </c>
      <c r="AJ53" s="117" t="s">
        <v>201</v>
      </c>
      <c r="AK53" s="117" t="s">
        <v>201</v>
      </c>
      <c r="AL53" s="117" t="s">
        <v>201</v>
      </c>
      <c r="AM53" s="117" t="s">
        <v>202</v>
      </c>
      <c r="AN53" s="117" t="s">
        <v>201</v>
      </c>
      <c r="AP53" s="39">
        <f t="shared" si="0"/>
        <v>19</v>
      </c>
      <c r="AQ53" s="39">
        <f t="shared" si="1"/>
        <v>5</v>
      </c>
      <c r="AR53" s="39">
        <f t="shared" si="2"/>
        <v>4</v>
      </c>
      <c r="AS53" s="39">
        <f t="shared" si="3"/>
        <v>2</v>
      </c>
      <c r="AT53" s="39">
        <f t="shared" si="4"/>
        <v>0</v>
      </c>
      <c r="AU53" s="39">
        <f t="shared" si="5"/>
        <v>0</v>
      </c>
      <c r="AV53" s="39"/>
      <c r="AW53" s="39">
        <f t="shared" si="6"/>
        <v>30</v>
      </c>
      <c r="AX53" s="39">
        <f t="shared" si="7"/>
        <v>30</v>
      </c>
      <c r="AY53" s="39">
        <f>VLOOKUP($B53,'[2]Production &amp; Operations'!$B$2:$H$166,7,0)</f>
        <v>9</v>
      </c>
      <c r="AZ53" s="39">
        <f>VLOOKUP($B53,'[2]Production &amp; Operations'!$B$2:$L$166,11,0)</f>
        <v>0</v>
      </c>
      <c r="BA53" s="39"/>
      <c r="BB53" s="39">
        <v>13613</v>
      </c>
      <c r="BC53" s="39">
        <v>11710</v>
      </c>
      <c r="BD53" s="39">
        <v>0</v>
      </c>
      <c r="BE53" s="39">
        <v>0</v>
      </c>
      <c r="BF53" s="39"/>
      <c r="BG53" s="39" t="s">
        <v>241</v>
      </c>
    </row>
    <row r="54" spans="1:59">
      <c r="A54" s="39">
        <v>50</v>
      </c>
      <c r="B54" s="124" t="s">
        <v>244</v>
      </c>
      <c r="C54" s="124" t="s">
        <v>245</v>
      </c>
      <c r="D54" s="119">
        <v>44656</v>
      </c>
      <c r="E54" s="125"/>
      <c r="F54" s="125"/>
      <c r="G54" s="123" t="s">
        <v>107</v>
      </c>
      <c r="H54" s="123" t="s">
        <v>285</v>
      </c>
      <c r="I54" s="124" t="s">
        <v>257</v>
      </c>
      <c r="K54" s="117" t="s">
        <v>202</v>
      </c>
      <c r="L54" s="117" t="s">
        <v>201</v>
      </c>
      <c r="M54" s="117" t="s">
        <v>201</v>
      </c>
      <c r="N54" s="117" t="s">
        <v>201</v>
      </c>
      <c r="O54" s="117" t="s">
        <v>201</v>
      </c>
      <c r="P54" s="117" t="s">
        <v>201</v>
      </c>
      <c r="Q54" s="117" t="s">
        <v>201</v>
      </c>
      <c r="R54" s="117" t="s">
        <v>295</v>
      </c>
      <c r="S54" s="117" t="s">
        <v>201</v>
      </c>
      <c r="T54" s="117" t="s">
        <v>201</v>
      </c>
      <c r="U54" s="117" t="s">
        <v>295</v>
      </c>
      <c r="V54" s="117" t="s">
        <v>201</v>
      </c>
      <c r="W54" s="117" t="s">
        <v>188</v>
      </c>
      <c r="X54" s="117" t="s">
        <v>201</v>
      </c>
      <c r="Y54" s="117" t="s">
        <v>202</v>
      </c>
      <c r="Z54" s="117" t="s">
        <v>201</v>
      </c>
      <c r="AA54" s="117" t="s">
        <v>201</v>
      </c>
      <c r="AB54" s="117" t="s">
        <v>201</v>
      </c>
      <c r="AC54" s="117" t="s">
        <v>201</v>
      </c>
      <c r="AD54" s="117" t="s">
        <v>201</v>
      </c>
      <c r="AE54" s="117" t="s">
        <v>201</v>
      </c>
      <c r="AF54" s="117" t="s">
        <v>202</v>
      </c>
      <c r="AG54" s="117" t="s">
        <v>201</v>
      </c>
      <c r="AH54" s="117" t="s">
        <v>201</v>
      </c>
      <c r="AI54" s="117" t="s">
        <v>201</v>
      </c>
      <c r="AJ54" s="117" t="s">
        <v>201</v>
      </c>
      <c r="AK54" s="117" t="s">
        <v>201</v>
      </c>
      <c r="AL54" s="117" t="s">
        <v>201</v>
      </c>
      <c r="AM54" s="117" t="s">
        <v>202</v>
      </c>
      <c r="AN54" s="117" t="s">
        <v>201</v>
      </c>
      <c r="AP54" s="39">
        <f t="shared" si="0"/>
        <v>23</v>
      </c>
      <c r="AQ54" s="39">
        <f t="shared" si="1"/>
        <v>1</v>
      </c>
      <c r="AR54" s="39">
        <f t="shared" si="2"/>
        <v>4</v>
      </c>
      <c r="AS54" s="39">
        <f t="shared" si="3"/>
        <v>2</v>
      </c>
      <c r="AT54" s="39">
        <f t="shared" si="4"/>
        <v>0</v>
      </c>
      <c r="AU54" s="39">
        <f t="shared" si="5"/>
        <v>0</v>
      </c>
      <c r="AV54" s="39"/>
      <c r="AW54" s="39">
        <f t="shared" si="6"/>
        <v>30</v>
      </c>
      <c r="AX54" s="39">
        <f t="shared" si="7"/>
        <v>30</v>
      </c>
      <c r="AY54" s="39">
        <f>VLOOKUP($B54,'[2]Production &amp; Operations'!$B$2:$H$166,7,0)</f>
        <v>25.5</v>
      </c>
      <c r="AZ54" s="39">
        <f>VLOOKUP($B54,'[2]Production &amp; Operations'!$B$2:$L$166,11,0)</f>
        <v>0</v>
      </c>
      <c r="BA54" s="39"/>
      <c r="BB54" s="39">
        <v>13613</v>
      </c>
      <c r="BC54" s="39">
        <v>11710</v>
      </c>
      <c r="BD54" s="39">
        <v>0</v>
      </c>
      <c r="BE54" s="39">
        <v>0</v>
      </c>
      <c r="BF54" s="39"/>
      <c r="BG54" s="39" t="s">
        <v>241</v>
      </c>
    </row>
    <row r="55" spans="1:59">
      <c r="A55" s="39">
        <v>51</v>
      </c>
      <c r="B55" s="124" t="s">
        <v>246</v>
      </c>
      <c r="C55" s="124" t="s">
        <v>247</v>
      </c>
      <c r="D55" s="119">
        <v>44662</v>
      </c>
      <c r="E55" s="125"/>
      <c r="F55" s="125"/>
      <c r="G55" s="123" t="s">
        <v>107</v>
      </c>
      <c r="H55" s="123" t="s">
        <v>285</v>
      </c>
      <c r="I55" s="124" t="s">
        <v>203</v>
      </c>
      <c r="K55" s="117" t="s">
        <v>202</v>
      </c>
      <c r="L55" s="117" t="s">
        <v>201</v>
      </c>
      <c r="M55" s="117" t="s">
        <v>201</v>
      </c>
      <c r="N55" s="117" t="s">
        <v>201</v>
      </c>
      <c r="O55" s="117" t="s">
        <v>201</v>
      </c>
      <c r="P55" s="117" t="s">
        <v>188</v>
      </c>
      <c r="Q55" s="117" t="s">
        <v>201</v>
      </c>
      <c r="R55" s="117" t="s">
        <v>295</v>
      </c>
      <c r="S55" s="117" t="s">
        <v>201</v>
      </c>
      <c r="T55" s="117" t="s">
        <v>188</v>
      </c>
      <c r="U55" s="117" t="s">
        <v>295</v>
      </c>
      <c r="V55" s="117" t="s">
        <v>188</v>
      </c>
      <c r="W55" s="117" t="s">
        <v>188</v>
      </c>
      <c r="X55" s="117" t="s">
        <v>201</v>
      </c>
      <c r="Y55" s="117" t="s">
        <v>202</v>
      </c>
      <c r="Z55" s="117" t="s">
        <v>201</v>
      </c>
      <c r="AA55" s="117" t="s">
        <v>201</v>
      </c>
      <c r="AB55" s="117" t="s">
        <v>201</v>
      </c>
      <c r="AC55" s="117" t="s">
        <v>188</v>
      </c>
      <c r="AD55" s="117" t="s">
        <v>201</v>
      </c>
      <c r="AE55" s="117" t="s">
        <v>201</v>
      </c>
      <c r="AF55" s="117" t="s">
        <v>202</v>
      </c>
      <c r="AG55" s="117" t="s">
        <v>201</v>
      </c>
      <c r="AH55" s="117" t="s">
        <v>201</v>
      </c>
      <c r="AI55" s="117" t="s">
        <v>201</v>
      </c>
      <c r="AJ55" s="117" t="s">
        <v>201</v>
      </c>
      <c r="AK55" s="117" t="s">
        <v>201</v>
      </c>
      <c r="AL55" s="117" t="s">
        <v>201</v>
      </c>
      <c r="AM55" s="117" t="s">
        <v>202</v>
      </c>
      <c r="AN55" s="117" t="s">
        <v>188</v>
      </c>
      <c r="AP55" s="39">
        <f t="shared" si="0"/>
        <v>18</v>
      </c>
      <c r="AQ55" s="39">
        <f t="shared" si="1"/>
        <v>6</v>
      </c>
      <c r="AR55" s="39">
        <f t="shared" si="2"/>
        <v>4</v>
      </c>
      <c r="AS55" s="39">
        <f t="shared" si="3"/>
        <v>2</v>
      </c>
      <c r="AT55" s="39">
        <f t="shared" si="4"/>
        <v>0</v>
      </c>
      <c r="AU55" s="39">
        <f t="shared" si="5"/>
        <v>0</v>
      </c>
      <c r="AV55" s="39"/>
      <c r="AW55" s="39">
        <f t="shared" si="6"/>
        <v>30</v>
      </c>
      <c r="AX55" s="39">
        <f t="shared" si="7"/>
        <v>30</v>
      </c>
      <c r="AY55" s="39">
        <f>VLOOKUP($B55,'[2]Production &amp; Operations'!$B$2:$H$166,7,0)</f>
        <v>29</v>
      </c>
      <c r="AZ55" s="39">
        <f>VLOOKUP($B55,'[2]Production &amp; Operations'!$B$2:$L$166,11,0)</f>
        <v>100</v>
      </c>
      <c r="BA55" s="39"/>
      <c r="BB55" s="39">
        <v>13613</v>
      </c>
      <c r="BC55" s="39">
        <v>11710</v>
      </c>
      <c r="BD55" s="39">
        <v>0</v>
      </c>
      <c r="BE55" s="39">
        <v>0</v>
      </c>
      <c r="BF55" s="39"/>
      <c r="BG55" s="39" t="s">
        <v>241</v>
      </c>
    </row>
    <row r="56" spans="1:59">
      <c r="A56" s="39">
        <v>52</v>
      </c>
      <c r="B56" s="124" t="s">
        <v>248</v>
      </c>
      <c r="C56" s="124" t="s">
        <v>249</v>
      </c>
      <c r="D56" s="119">
        <v>44664</v>
      </c>
      <c r="E56" s="125"/>
      <c r="F56" s="125"/>
      <c r="G56" s="123" t="s">
        <v>107</v>
      </c>
      <c r="H56" s="123" t="s">
        <v>285</v>
      </c>
      <c r="I56" s="124" t="s">
        <v>215</v>
      </c>
      <c r="K56" s="117" t="s">
        <v>202</v>
      </c>
      <c r="L56" s="117" t="s">
        <v>201</v>
      </c>
      <c r="M56" s="117" t="s">
        <v>201</v>
      </c>
      <c r="N56" s="117" t="s">
        <v>201</v>
      </c>
      <c r="O56" s="117" t="s">
        <v>201</v>
      </c>
      <c r="P56" s="117" t="s">
        <v>201</v>
      </c>
      <c r="Q56" s="117" t="s">
        <v>201</v>
      </c>
      <c r="R56" s="117" t="s">
        <v>295</v>
      </c>
      <c r="S56" s="117" t="s">
        <v>201</v>
      </c>
      <c r="T56" s="117" t="s">
        <v>201</v>
      </c>
      <c r="U56" s="117" t="s">
        <v>295</v>
      </c>
      <c r="V56" s="117" t="s">
        <v>201</v>
      </c>
      <c r="W56" s="117" t="s">
        <v>201</v>
      </c>
      <c r="X56" s="117" t="s">
        <v>201</v>
      </c>
      <c r="Y56" s="117" t="s">
        <v>202</v>
      </c>
      <c r="Z56" s="117" t="s">
        <v>188</v>
      </c>
      <c r="AA56" s="117" t="s">
        <v>201</v>
      </c>
      <c r="AB56" s="117" t="s">
        <v>201</v>
      </c>
      <c r="AC56" s="117" t="s">
        <v>201</v>
      </c>
      <c r="AD56" s="117" t="s">
        <v>201</v>
      </c>
      <c r="AE56" s="117" t="s">
        <v>201</v>
      </c>
      <c r="AF56" s="117" t="s">
        <v>202</v>
      </c>
      <c r="AG56" s="117" t="s">
        <v>201</v>
      </c>
      <c r="AH56" s="117" t="s">
        <v>201</v>
      </c>
      <c r="AI56" s="117" t="s">
        <v>201</v>
      </c>
      <c r="AJ56" s="117" t="s">
        <v>201</v>
      </c>
      <c r="AK56" s="117" t="s">
        <v>201</v>
      </c>
      <c r="AL56" s="117" t="s">
        <v>201</v>
      </c>
      <c r="AM56" s="117" t="s">
        <v>202</v>
      </c>
      <c r="AN56" s="117" t="s">
        <v>201</v>
      </c>
      <c r="AP56" s="39">
        <f t="shared" si="0"/>
        <v>23</v>
      </c>
      <c r="AQ56" s="39">
        <f t="shared" si="1"/>
        <v>1</v>
      </c>
      <c r="AR56" s="39">
        <f t="shared" si="2"/>
        <v>4</v>
      </c>
      <c r="AS56" s="39">
        <f t="shared" si="3"/>
        <v>2</v>
      </c>
      <c r="AT56" s="39">
        <f t="shared" si="4"/>
        <v>0</v>
      </c>
      <c r="AU56" s="39">
        <f t="shared" si="5"/>
        <v>0</v>
      </c>
      <c r="AV56" s="39"/>
      <c r="AW56" s="39">
        <f t="shared" si="6"/>
        <v>30</v>
      </c>
      <c r="AX56" s="39">
        <f t="shared" si="7"/>
        <v>30</v>
      </c>
      <c r="AY56" s="39">
        <f>VLOOKUP($B56,'[2]Production &amp; Operations'!$B$2:$H$166,7,0)</f>
        <v>99</v>
      </c>
      <c r="AZ56" s="39">
        <f>VLOOKUP($B56,'[2]Production &amp; Operations'!$B$2:$L$166,11,0)</f>
        <v>100</v>
      </c>
      <c r="BA56" s="39"/>
      <c r="BB56" s="39">
        <v>13613</v>
      </c>
      <c r="BC56" s="39">
        <v>11710</v>
      </c>
      <c r="BD56" s="39">
        <v>0</v>
      </c>
      <c r="BE56" s="39">
        <v>0</v>
      </c>
      <c r="BF56" s="39"/>
      <c r="BG56" s="39" t="s">
        <v>241</v>
      </c>
    </row>
    <row r="57" spans="1:59">
      <c r="A57" s="39">
        <v>53</v>
      </c>
      <c r="B57" s="124" t="s">
        <v>250</v>
      </c>
      <c r="C57" s="124" t="s">
        <v>251</v>
      </c>
      <c r="D57" s="119">
        <v>44664</v>
      </c>
      <c r="E57" s="125"/>
      <c r="F57" s="125"/>
      <c r="G57" s="123" t="s">
        <v>107</v>
      </c>
      <c r="H57" s="123" t="s">
        <v>285</v>
      </c>
      <c r="I57" s="124" t="s">
        <v>206</v>
      </c>
      <c r="K57" s="117" t="s">
        <v>202</v>
      </c>
      <c r="L57" s="117" t="s">
        <v>201</v>
      </c>
      <c r="M57" s="117" t="s">
        <v>201</v>
      </c>
      <c r="N57" s="117" t="s">
        <v>201</v>
      </c>
      <c r="O57" s="117" t="s">
        <v>201</v>
      </c>
      <c r="P57" s="117" t="s">
        <v>201</v>
      </c>
      <c r="Q57" s="117" t="s">
        <v>201</v>
      </c>
      <c r="R57" s="117" t="s">
        <v>295</v>
      </c>
      <c r="S57" s="117" t="s">
        <v>201</v>
      </c>
      <c r="T57" s="117" t="s">
        <v>201</v>
      </c>
      <c r="U57" s="117" t="s">
        <v>295</v>
      </c>
      <c r="V57" s="117" t="s">
        <v>201</v>
      </c>
      <c r="W57" s="117" t="s">
        <v>201</v>
      </c>
      <c r="X57" s="117" t="s">
        <v>201</v>
      </c>
      <c r="Y57" s="117" t="s">
        <v>202</v>
      </c>
      <c r="Z57" s="117" t="s">
        <v>201</v>
      </c>
      <c r="AA57" s="117" t="s">
        <v>201</v>
      </c>
      <c r="AB57" s="117" t="s">
        <v>201</v>
      </c>
      <c r="AC57" s="117" t="s">
        <v>201</v>
      </c>
      <c r="AD57" s="117" t="s">
        <v>201</v>
      </c>
      <c r="AE57" s="117" t="s">
        <v>201</v>
      </c>
      <c r="AF57" s="117" t="s">
        <v>202</v>
      </c>
      <c r="AG57" s="117" t="s">
        <v>201</v>
      </c>
      <c r="AH57" s="117" t="s">
        <v>201</v>
      </c>
      <c r="AI57" s="117" t="s">
        <v>201</v>
      </c>
      <c r="AJ57" s="117" t="s">
        <v>201</v>
      </c>
      <c r="AK57" s="117" t="s">
        <v>201</v>
      </c>
      <c r="AL57" s="117" t="s">
        <v>201</v>
      </c>
      <c r="AM57" s="117" t="s">
        <v>202</v>
      </c>
      <c r="AN57" s="117" t="s">
        <v>201</v>
      </c>
      <c r="AP57" s="39">
        <f t="shared" si="0"/>
        <v>24</v>
      </c>
      <c r="AQ57" s="39">
        <f t="shared" si="1"/>
        <v>0</v>
      </c>
      <c r="AR57" s="39">
        <f t="shared" si="2"/>
        <v>4</v>
      </c>
      <c r="AS57" s="39">
        <f t="shared" si="3"/>
        <v>2</v>
      </c>
      <c r="AT57" s="39">
        <f t="shared" si="4"/>
        <v>0</v>
      </c>
      <c r="AU57" s="39">
        <f t="shared" si="5"/>
        <v>0</v>
      </c>
      <c r="AV57" s="39"/>
      <c r="AW57" s="39">
        <f t="shared" si="6"/>
        <v>30</v>
      </c>
      <c r="AX57" s="39">
        <f t="shared" si="7"/>
        <v>30</v>
      </c>
      <c r="AY57" s="39">
        <f>VLOOKUP($B57,'[2]Production &amp; Operations'!$B$2:$H$166,7,0)</f>
        <v>14.5</v>
      </c>
      <c r="AZ57" s="39">
        <f>VLOOKUP($B57,'[2]Production &amp; Operations'!$B$2:$L$166,11,0)</f>
        <v>700</v>
      </c>
      <c r="BA57" s="39"/>
      <c r="BB57" s="39">
        <v>13613</v>
      </c>
      <c r="BC57" s="39">
        <v>11710</v>
      </c>
      <c r="BD57" s="39">
        <v>0</v>
      </c>
      <c r="BE57" s="39">
        <v>0</v>
      </c>
      <c r="BF57" s="39"/>
      <c r="BG57" s="39" t="s">
        <v>241</v>
      </c>
    </row>
    <row r="58" spans="1:59">
      <c r="A58" s="39">
        <v>54</v>
      </c>
      <c r="B58" s="124" t="s">
        <v>252</v>
      </c>
      <c r="C58" s="124" t="s">
        <v>253</v>
      </c>
      <c r="D58" s="119">
        <v>44666</v>
      </c>
      <c r="E58" s="125"/>
      <c r="F58" s="125"/>
      <c r="G58" s="123" t="s">
        <v>107</v>
      </c>
      <c r="H58" s="123" t="s">
        <v>285</v>
      </c>
      <c r="I58" s="124" t="s">
        <v>259</v>
      </c>
      <c r="K58" s="117" t="s">
        <v>202</v>
      </c>
      <c r="L58" s="117" t="s">
        <v>201</v>
      </c>
      <c r="M58" s="117" t="s">
        <v>201</v>
      </c>
      <c r="N58" s="117" t="s">
        <v>201</v>
      </c>
      <c r="O58" s="117" t="s">
        <v>201</v>
      </c>
      <c r="P58" s="117" t="s">
        <v>201</v>
      </c>
      <c r="Q58" s="117" t="s">
        <v>201</v>
      </c>
      <c r="R58" s="117" t="s">
        <v>295</v>
      </c>
      <c r="S58" s="117" t="s">
        <v>201</v>
      </c>
      <c r="T58" s="117" t="s">
        <v>188</v>
      </c>
      <c r="U58" s="117" t="s">
        <v>295</v>
      </c>
      <c r="V58" s="117" t="s">
        <v>188</v>
      </c>
      <c r="W58" s="117" t="s">
        <v>34</v>
      </c>
      <c r="X58" s="117" t="s">
        <v>34</v>
      </c>
      <c r="Y58" s="117" t="s">
        <v>202</v>
      </c>
      <c r="Z58" s="117" t="s">
        <v>34</v>
      </c>
      <c r="AA58" s="117" t="s">
        <v>34</v>
      </c>
      <c r="AB58" s="117" t="s">
        <v>34</v>
      </c>
      <c r="AC58" s="117" t="s">
        <v>34</v>
      </c>
      <c r="AD58" s="117" t="s">
        <v>34</v>
      </c>
      <c r="AE58" s="117" t="s">
        <v>34</v>
      </c>
      <c r="AF58" s="117" t="s">
        <v>202</v>
      </c>
      <c r="AG58" s="117" t="s">
        <v>201</v>
      </c>
      <c r="AH58" s="117" t="s">
        <v>201</v>
      </c>
      <c r="AI58" s="117" t="s">
        <v>201</v>
      </c>
      <c r="AJ58" s="117" t="s">
        <v>201</v>
      </c>
      <c r="AK58" s="117" t="s">
        <v>201</v>
      </c>
      <c r="AL58" s="117" t="s">
        <v>201</v>
      </c>
      <c r="AM58" s="117" t="s">
        <v>202</v>
      </c>
      <c r="AN58" s="117" t="s">
        <v>34</v>
      </c>
      <c r="AP58" s="39">
        <f t="shared" si="0"/>
        <v>13</v>
      </c>
      <c r="AQ58" s="39">
        <f t="shared" si="1"/>
        <v>2</v>
      </c>
      <c r="AR58" s="39">
        <f t="shared" si="2"/>
        <v>4</v>
      </c>
      <c r="AS58" s="39">
        <f t="shared" si="3"/>
        <v>2</v>
      </c>
      <c r="AT58" s="39">
        <f t="shared" si="4"/>
        <v>0</v>
      </c>
      <c r="AU58" s="39">
        <f t="shared" si="5"/>
        <v>9</v>
      </c>
      <c r="AV58" s="39"/>
      <c r="AW58" s="39">
        <f t="shared" si="6"/>
        <v>30</v>
      </c>
      <c r="AX58" s="39">
        <f t="shared" si="7"/>
        <v>21</v>
      </c>
      <c r="AY58" s="39">
        <f>VLOOKUP($B58,'[2]Production &amp; Operations'!$B$2:$H$166,7,0)</f>
        <v>27</v>
      </c>
      <c r="AZ58" s="39">
        <f>VLOOKUP($B58,'[2]Production &amp; Operations'!$B$2:$L$166,11,0)</f>
        <v>0</v>
      </c>
      <c r="BA58" s="39"/>
      <c r="BB58" s="39">
        <v>13613</v>
      </c>
      <c r="BC58" s="39">
        <v>11710</v>
      </c>
      <c r="BD58" s="39">
        <v>0</v>
      </c>
      <c r="BE58" s="39">
        <v>0</v>
      </c>
      <c r="BF58" s="39"/>
      <c r="BG58" s="39" t="s">
        <v>241</v>
      </c>
    </row>
    <row r="59" spans="1:59">
      <c r="A59" s="39">
        <v>55</v>
      </c>
      <c r="B59" s="124" t="s">
        <v>254</v>
      </c>
      <c r="C59" s="124" t="s">
        <v>255</v>
      </c>
      <c r="D59" s="119">
        <v>44676</v>
      </c>
      <c r="E59" s="125"/>
      <c r="F59" s="125"/>
      <c r="G59" s="123" t="s">
        <v>107</v>
      </c>
      <c r="H59" s="123" t="s">
        <v>285</v>
      </c>
      <c r="I59" s="124" t="s">
        <v>211</v>
      </c>
      <c r="K59" s="117" t="s">
        <v>202</v>
      </c>
      <c r="L59" s="117" t="s">
        <v>201</v>
      </c>
      <c r="M59" s="117" t="s">
        <v>201</v>
      </c>
      <c r="N59" s="117" t="s">
        <v>201</v>
      </c>
      <c r="O59" s="117" t="s">
        <v>201</v>
      </c>
      <c r="P59" s="117" t="s">
        <v>201</v>
      </c>
      <c r="Q59" s="117" t="s">
        <v>201</v>
      </c>
      <c r="R59" s="117" t="s">
        <v>295</v>
      </c>
      <c r="S59" s="117" t="s">
        <v>201</v>
      </c>
      <c r="T59" s="117" t="s">
        <v>201</v>
      </c>
      <c r="U59" s="117" t="s">
        <v>295</v>
      </c>
      <c r="V59" s="117" t="s">
        <v>201</v>
      </c>
      <c r="W59" s="117" t="s">
        <v>201</v>
      </c>
      <c r="X59" s="117" t="s">
        <v>201</v>
      </c>
      <c r="Y59" s="117" t="s">
        <v>202</v>
      </c>
      <c r="Z59" s="117" t="s">
        <v>201</v>
      </c>
      <c r="AA59" s="117" t="s">
        <v>201</v>
      </c>
      <c r="AB59" s="117" t="s">
        <v>201</v>
      </c>
      <c r="AC59" s="117" t="s">
        <v>201</v>
      </c>
      <c r="AD59" s="117" t="s">
        <v>201</v>
      </c>
      <c r="AE59" s="117" t="s">
        <v>201</v>
      </c>
      <c r="AF59" s="117" t="s">
        <v>202</v>
      </c>
      <c r="AG59" s="117" t="s">
        <v>201</v>
      </c>
      <c r="AH59" s="117" t="s">
        <v>201</v>
      </c>
      <c r="AI59" s="117" t="s">
        <v>201</v>
      </c>
      <c r="AJ59" s="117" t="s">
        <v>201</v>
      </c>
      <c r="AK59" s="117" t="s">
        <v>201</v>
      </c>
      <c r="AL59" s="117" t="s">
        <v>201</v>
      </c>
      <c r="AM59" s="117" t="s">
        <v>202</v>
      </c>
      <c r="AN59" s="117" t="s">
        <v>201</v>
      </c>
      <c r="AP59" s="39">
        <f t="shared" si="0"/>
        <v>24</v>
      </c>
      <c r="AQ59" s="39">
        <f t="shared" si="1"/>
        <v>0</v>
      </c>
      <c r="AR59" s="39">
        <f t="shared" si="2"/>
        <v>4</v>
      </c>
      <c r="AS59" s="39">
        <f t="shared" si="3"/>
        <v>2</v>
      </c>
      <c r="AT59" s="39">
        <f t="shared" si="4"/>
        <v>0</v>
      </c>
      <c r="AU59" s="39">
        <f t="shared" si="5"/>
        <v>0</v>
      </c>
      <c r="AV59" s="39"/>
      <c r="AW59" s="39">
        <f t="shared" si="6"/>
        <v>30</v>
      </c>
      <c r="AX59" s="39">
        <f t="shared" si="7"/>
        <v>30</v>
      </c>
      <c r="AY59" s="39">
        <f>VLOOKUP($B59,'[2]Production &amp; Operations'!$B$2:$H$166,7,0)</f>
        <v>64</v>
      </c>
      <c r="AZ59" s="39">
        <f>VLOOKUP($B59,'[2]Production &amp; Operations'!$B$2:$L$166,11,0)</f>
        <v>400</v>
      </c>
      <c r="BA59" s="39"/>
      <c r="BB59" s="39">
        <v>13613</v>
      </c>
      <c r="BC59" s="39">
        <v>11710</v>
      </c>
      <c r="BD59" s="39">
        <v>0</v>
      </c>
      <c r="BE59" s="39">
        <v>0</v>
      </c>
      <c r="BF59" s="29"/>
      <c r="BG59" s="39" t="s">
        <v>241</v>
      </c>
    </row>
    <row r="60" spans="1:59">
      <c r="A60" s="39">
        <v>56</v>
      </c>
      <c r="B60" s="124" t="s">
        <v>261</v>
      </c>
      <c r="C60" s="124" t="s">
        <v>262</v>
      </c>
      <c r="D60" s="119">
        <v>44690</v>
      </c>
      <c r="E60" s="125"/>
      <c r="F60" s="125"/>
      <c r="G60" s="123" t="s">
        <v>107</v>
      </c>
      <c r="H60" s="123" t="s">
        <v>285</v>
      </c>
      <c r="I60" s="124" t="s">
        <v>263</v>
      </c>
      <c r="K60" s="117" t="s">
        <v>202</v>
      </c>
      <c r="L60" s="117" t="s">
        <v>201</v>
      </c>
      <c r="M60" s="117" t="s">
        <v>201</v>
      </c>
      <c r="N60" s="117" t="s">
        <v>201</v>
      </c>
      <c r="O60" s="117" t="s">
        <v>201</v>
      </c>
      <c r="P60" s="117" t="s">
        <v>201</v>
      </c>
      <c r="Q60" s="117" t="s">
        <v>201</v>
      </c>
      <c r="R60" s="117" t="s">
        <v>295</v>
      </c>
      <c r="S60" s="117" t="s">
        <v>34</v>
      </c>
      <c r="T60" s="117" t="s">
        <v>201</v>
      </c>
      <c r="U60" s="117" t="s">
        <v>295</v>
      </c>
      <c r="V60" s="117" t="s">
        <v>201</v>
      </c>
      <c r="W60" s="117" t="s">
        <v>201</v>
      </c>
      <c r="X60" s="117" t="s">
        <v>201</v>
      </c>
      <c r="Y60" s="117" t="s">
        <v>202</v>
      </c>
      <c r="Z60" s="117" t="s">
        <v>201</v>
      </c>
      <c r="AA60" s="117" t="s">
        <v>201</v>
      </c>
      <c r="AB60" s="117" t="s">
        <v>34</v>
      </c>
      <c r="AC60" s="117" t="s">
        <v>201</v>
      </c>
      <c r="AD60" s="117" t="s">
        <v>201</v>
      </c>
      <c r="AE60" s="117" t="s">
        <v>201</v>
      </c>
      <c r="AF60" s="117" t="s">
        <v>202</v>
      </c>
      <c r="AG60" s="117" t="s">
        <v>201</v>
      </c>
      <c r="AH60" s="117" t="s">
        <v>201</v>
      </c>
      <c r="AI60" s="117" t="s">
        <v>201</v>
      </c>
      <c r="AJ60" s="117" t="s">
        <v>201</v>
      </c>
      <c r="AK60" s="117" t="s">
        <v>201</v>
      </c>
      <c r="AL60" s="117" t="s">
        <v>201</v>
      </c>
      <c r="AM60" s="117" t="s">
        <v>202</v>
      </c>
      <c r="AN60" s="117" t="s">
        <v>201</v>
      </c>
      <c r="AP60" s="39">
        <f t="shared" si="0"/>
        <v>22</v>
      </c>
      <c r="AQ60" s="39">
        <f t="shared" si="1"/>
        <v>0</v>
      </c>
      <c r="AR60" s="39">
        <f t="shared" si="2"/>
        <v>4</v>
      </c>
      <c r="AS60" s="39">
        <f t="shared" si="3"/>
        <v>2</v>
      </c>
      <c r="AT60" s="39">
        <f t="shared" si="4"/>
        <v>0</v>
      </c>
      <c r="AU60" s="39">
        <f t="shared" si="5"/>
        <v>2</v>
      </c>
      <c r="AV60" s="39"/>
      <c r="AW60" s="39">
        <f t="shared" si="6"/>
        <v>30</v>
      </c>
      <c r="AX60" s="39">
        <f t="shared" si="7"/>
        <v>28</v>
      </c>
      <c r="AY60" s="39">
        <f>VLOOKUP($B60,'[2]Production &amp; Operations'!$B$2:$H$166,7,0)</f>
        <v>41</v>
      </c>
      <c r="AZ60" s="39">
        <f>VLOOKUP($B60,'[2]Production &amp; Operations'!$B$2:$L$166,11,0)</f>
        <v>400</v>
      </c>
      <c r="BA60" s="39"/>
      <c r="BB60" s="39">
        <v>13613</v>
      </c>
      <c r="BC60" s="39">
        <v>11710</v>
      </c>
      <c r="BD60" s="39">
        <v>0</v>
      </c>
      <c r="BE60" s="39">
        <v>0</v>
      </c>
      <c r="BF60" s="39"/>
      <c r="BG60" s="39" t="s">
        <v>241</v>
      </c>
    </row>
    <row r="61" spans="1:59">
      <c r="A61" s="39">
        <v>57</v>
      </c>
      <c r="B61" s="124" t="s">
        <v>264</v>
      </c>
      <c r="C61" s="124" t="s">
        <v>265</v>
      </c>
      <c r="D61" s="119">
        <v>44691</v>
      </c>
      <c r="E61" s="125"/>
      <c r="F61" s="125"/>
      <c r="G61" s="123" t="s">
        <v>107</v>
      </c>
      <c r="H61" s="123" t="s">
        <v>285</v>
      </c>
      <c r="I61" s="124" t="s">
        <v>263</v>
      </c>
      <c r="K61" s="117" t="s">
        <v>202</v>
      </c>
      <c r="L61" s="117" t="s">
        <v>201</v>
      </c>
      <c r="M61" s="117" t="s">
        <v>201</v>
      </c>
      <c r="N61" s="117" t="s">
        <v>201</v>
      </c>
      <c r="O61" s="117" t="s">
        <v>201</v>
      </c>
      <c r="P61" s="117" t="s">
        <v>201</v>
      </c>
      <c r="Q61" s="117" t="s">
        <v>201</v>
      </c>
      <c r="R61" s="117" t="s">
        <v>295</v>
      </c>
      <c r="S61" s="117" t="s">
        <v>201</v>
      </c>
      <c r="T61" s="117" t="s">
        <v>34</v>
      </c>
      <c r="U61" s="117" t="s">
        <v>295</v>
      </c>
      <c r="V61" s="117" t="s">
        <v>201</v>
      </c>
      <c r="W61" s="117" t="s">
        <v>201</v>
      </c>
      <c r="X61" s="117" t="s">
        <v>201</v>
      </c>
      <c r="Y61" s="117" t="s">
        <v>202</v>
      </c>
      <c r="Z61" s="117" t="s">
        <v>201</v>
      </c>
      <c r="AA61" s="117" t="s">
        <v>201</v>
      </c>
      <c r="AB61" s="117" t="s">
        <v>201</v>
      </c>
      <c r="AC61" s="117" t="s">
        <v>201</v>
      </c>
      <c r="AD61" s="117" t="s">
        <v>201</v>
      </c>
      <c r="AE61" s="117" t="s">
        <v>201</v>
      </c>
      <c r="AF61" s="117" t="s">
        <v>202</v>
      </c>
      <c r="AG61" s="117" t="s">
        <v>201</v>
      </c>
      <c r="AH61" s="117" t="s">
        <v>201</v>
      </c>
      <c r="AI61" s="117" t="s">
        <v>201</v>
      </c>
      <c r="AJ61" s="117" t="s">
        <v>201</v>
      </c>
      <c r="AK61" s="117" t="s">
        <v>201</v>
      </c>
      <c r="AL61" s="117" t="s">
        <v>201</v>
      </c>
      <c r="AM61" s="117" t="s">
        <v>202</v>
      </c>
      <c r="AN61" s="117" t="s">
        <v>201</v>
      </c>
      <c r="AP61" s="39">
        <f t="shared" si="0"/>
        <v>23</v>
      </c>
      <c r="AQ61" s="39">
        <f t="shared" si="1"/>
        <v>0</v>
      </c>
      <c r="AR61" s="39">
        <f t="shared" si="2"/>
        <v>4</v>
      </c>
      <c r="AS61" s="39">
        <f t="shared" si="3"/>
        <v>2</v>
      </c>
      <c r="AT61" s="39">
        <f t="shared" si="4"/>
        <v>0</v>
      </c>
      <c r="AU61" s="39">
        <f t="shared" si="5"/>
        <v>1</v>
      </c>
      <c r="AV61" s="39"/>
      <c r="AW61" s="39">
        <f t="shared" si="6"/>
        <v>30</v>
      </c>
      <c r="AX61" s="39">
        <f t="shared" si="7"/>
        <v>29</v>
      </c>
      <c r="AY61" s="39">
        <f>VLOOKUP($B61,'[2]Production &amp; Operations'!$B$2:$H$166,7,0)</f>
        <v>9</v>
      </c>
      <c r="AZ61" s="39">
        <f>VLOOKUP($B61,'[2]Production &amp; Operations'!$B$2:$L$166,11,0)</f>
        <v>0</v>
      </c>
      <c r="BA61" s="39"/>
      <c r="BB61" s="39">
        <v>13613</v>
      </c>
      <c r="BC61" s="39">
        <v>11710</v>
      </c>
      <c r="BD61" s="39">
        <v>0</v>
      </c>
      <c r="BE61" s="39">
        <v>0</v>
      </c>
      <c r="BF61" s="39"/>
      <c r="BG61" s="39" t="s">
        <v>241</v>
      </c>
    </row>
    <row r="62" spans="1:59">
      <c r="A62" s="39">
        <v>58</v>
      </c>
      <c r="B62" s="124" t="s">
        <v>266</v>
      </c>
      <c r="C62" s="124" t="s">
        <v>267</v>
      </c>
      <c r="D62" s="119">
        <v>44692</v>
      </c>
      <c r="E62" s="125"/>
      <c r="F62" s="125"/>
      <c r="G62" s="123" t="s">
        <v>107</v>
      </c>
      <c r="H62" s="123" t="s">
        <v>285</v>
      </c>
      <c r="I62" s="124" t="s">
        <v>260</v>
      </c>
      <c r="K62" s="117" t="s">
        <v>202</v>
      </c>
      <c r="L62" s="117" t="s">
        <v>201</v>
      </c>
      <c r="M62" s="117" t="s">
        <v>201</v>
      </c>
      <c r="N62" s="117" t="s">
        <v>201</v>
      </c>
      <c r="O62" s="117" t="s">
        <v>201</v>
      </c>
      <c r="P62" s="117" t="s">
        <v>201</v>
      </c>
      <c r="Q62" s="117" t="s">
        <v>201</v>
      </c>
      <c r="R62" s="117" t="s">
        <v>295</v>
      </c>
      <c r="S62" s="117" t="s">
        <v>201</v>
      </c>
      <c r="T62" s="117" t="s">
        <v>201</v>
      </c>
      <c r="U62" s="117" t="s">
        <v>295</v>
      </c>
      <c r="V62" s="117" t="s">
        <v>34</v>
      </c>
      <c r="W62" s="117" t="s">
        <v>34</v>
      </c>
      <c r="X62" s="117" t="s">
        <v>34</v>
      </c>
      <c r="Y62" s="117" t="s">
        <v>202</v>
      </c>
      <c r="Z62" s="117" t="s">
        <v>201</v>
      </c>
      <c r="AA62" s="117" t="s">
        <v>201</v>
      </c>
      <c r="AB62" s="117" t="s">
        <v>201</v>
      </c>
      <c r="AC62" s="117" t="s">
        <v>201</v>
      </c>
      <c r="AD62" s="117" t="s">
        <v>201</v>
      </c>
      <c r="AE62" s="117" t="s">
        <v>201</v>
      </c>
      <c r="AF62" s="117" t="s">
        <v>202</v>
      </c>
      <c r="AG62" s="117" t="s">
        <v>201</v>
      </c>
      <c r="AH62" s="117" t="s">
        <v>201</v>
      </c>
      <c r="AI62" s="117" t="s">
        <v>201</v>
      </c>
      <c r="AJ62" s="117" t="s">
        <v>201</v>
      </c>
      <c r="AK62" s="117" t="s">
        <v>201</v>
      </c>
      <c r="AL62" s="117" t="s">
        <v>201</v>
      </c>
      <c r="AM62" s="117" t="s">
        <v>202</v>
      </c>
      <c r="AN62" s="117" t="s">
        <v>34</v>
      </c>
      <c r="AP62" s="39">
        <f t="shared" si="0"/>
        <v>20</v>
      </c>
      <c r="AQ62" s="39">
        <f t="shared" si="1"/>
        <v>0</v>
      </c>
      <c r="AR62" s="39">
        <f t="shared" si="2"/>
        <v>4</v>
      </c>
      <c r="AS62" s="39">
        <f t="shared" si="3"/>
        <v>2</v>
      </c>
      <c r="AT62" s="39">
        <f t="shared" si="4"/>
        <v>0</v>
      </c>
      <c r="AU62" s="39">
        <f t="shared" si="5"/>
        <v>4</v>
      </c>
      <c r="AV62" s="39"/>
      <c r="AW62" s="39">
        <f t="shared" si="6"/>
        <v>30</v>
      </c>
      <c r="AX62" s="39">
        <f t="shared" si="7"/>
        <v>26</v>
      </c>
      <c r="AY62" s="39">
        <f>VLOOKUP($B62,'[2]Production &amp; Operations'!$B$2:$H$166,7,0)</f>
        <v>0</v>
      </c>
      <c r="AZ62" s="39">
        <f>VLOOKUP($B62,'[2]Production &amp; Operations'!$B$2:$L$166,11,0)</f>
        <v>0</v>
      </c>
      <c r="BA62" s="39"/>
      <c r="BB62" s="39">
        <v>13613</v>
      </c>
      <c r="BC62" s="39">
        <v>11710</v>
      </c>
      <c r="BD62" s="39">
        <v>0</v>
      </c>
      <c r="BE62" s="39">
        <v>0</v>
      </c>
      <c r="BF62" s="39"/>
      <c r="BG62" s="39" t="s">
        <v>241</v>
      </c>
    </row>
    <row r="63" spans="1:59">
      <c r="A63" s="39">
        <v>59</v>
      </c>
      <c r="B63" s="124" t="s">
        <v>268</v>
      </c>
      <c r="C63" s="124" t="s">
        <v>269</v>
      </c>
      <c r="D63" s="119">
        <v>44698</v>
      </c>
      <c r="E63" s="125"/>
      <c r="F63" s="125"/>
      <c r="G63" s="123" t="s">
        <v>107</v>
      </c>
      <c r="H63" s="123" t="s">
        <v>285</v>
      </c>
      <c r="I63" s="124" t="s">
        <v>203</v>
      </c>
      <c r="K63" s="117" t="s">
        <v>202</v>
      </c>
      <c r="L63" s="117" t="s">
        <v>201</v>
      </c>
      <c r="M63" s="117" t="s">
        <v>201</v>
      </c>
      <c r="N63" s="117" t="s">
        <v>201</v>
      </c>
      <c r="O63" s="117" t="s">
        <v>201</v>
      </c>
      <c r="P63" s="117" t="s">
        <v>201</v>
      </c>
      <c r="Q63" s="117" t="s">
        <v>201</v>
      </c>
      <c r="R63" s="117" t="s">
        <v>295</v>
      </c>
      <c r="S63" s="117" t="s">
        <v>201</v>
      </c>
      <c r="T63" s="117" t="s">
        <v>201</v>
      </c>
      <c r="U63" s="117" t="s">
        <v>295</v>
      </c>
      <c r="V63" s="117" t="s">
        <v>201</v>
      </c>
      <c r="W63" s="117" t="s">
        <v>201</v>
      </c>
      <c r="X63" s="117" t="s">
        <v>201</v>
      </c>
      <c r="Y63" s="117" t="s">
        <v>202</v>
      </c>
      <c r="Z63" s="117" t="s">
        <v>201</v>
      </c>
      <c r="AA63" s="117" t="s">
        <v>201</v>
      </c>
      <c r="AB63" s="117" t="s">
        <v>201</v>
      </c>
      <c r="AC63" s="117" t="s">
        <v>201</v>
      </c>
      <c r="AD63" s="117" t="s">
        <v>201</v>
      </c>
      <c r="AE63" s="117" t="s">
        <v>201</v>
      </c>
      <c r="AF63" s="117" t="s">
        <v>202</v>
      </c>
      <c r="AG63" s="117" t="s">
        <v>201</v>
      </c>
      <c r="AH63" s="117" t="s">
        <v>201</v>
      </c>
      <c r="AI63" s="117" t="s">
        <v>201</v>
      </c>
      <c r="AJ63" s="117" t="s">
        <v>201</v>
      </c>
      <c r="AK63" s="117" t="s">
        <v>201</v>
      </c>
      <c r="AL63" s="117" t="s">
        <v>201</v>
      </c>
      <c r="AM63" s="117" t="s">
        <v>202</v>
      </c>
      <c r="AN63" s="117" t="s">
        <v>201</v>
      </c>
      <c r="AP63" s="39">
        <f t="shared" si="0"/>
        <v>24</v>
      </c>
      <c r="AQ63" s="39">
        <f t="shared" si="1"/>
        <v>0</v>
      </c>
      <c r="AR63" s="39">
        <f t="shared" si="2"/>
        <v>4</v>
      </c>
      <c r="AS63" s="39">
        <f t="shared" si="3"/>
        <v>2</v>
      </c>
      <c r="AT63" s="39">
        <f t="shared" si="4"/>
        <v>0</v>
      </c>
      <c r="AU63" s="39">
        <f t="shared" si="5"/>
        <v>0</v>
      </c>
      <c r="AV63" s="39"/>
      <c r="AW63" s="39">
        <f t="shared" si="6"/>
        <v>30</v>
      </c>
      <c r="AX63" s="39">
        <f t="shared" si="7"/>
        <v>30</v>
      </c>
      <c r="AY63" s="39">
        <f>VLOOKUP($B63,'[2]Production &amp; Operations'!$B$2:$H$166,7,0)</f>
        <v>65</v>
      </c>
      <c r="AZ63" s="39">
        <f>VLOOKUP($B63,'[2]Production &amp; Operations'!$B$2:$L$166,11,0)</f>
        <v>2000</v>
      </c>
      <c r="BA63" s="39"/>
      <c r="BB63" s="39">
        <v>13613</v>
      </c>
      <c r="BC63" s="39">
        <v>11710</v>
      </c>
      <c r="BD63" s="39">
        <v>0</v>
      </c>
      <c r="BE63" s="39">
        <v>0</v>
      </c>
      <c r="BF63" s="39"/>
      <c r="BG63" s="39" t="s">
        <v>241</v>
      </c>
    </row>
    <row r="64" spans="1:59">
      <c r="A64" s="39">
        <v>60</v>
      </c>
      <c r="B64" s="124" t="s">
        <v>270</v>
      </c>
      <c r="C64" s="124" t="s">
        <v>271</v>
      </c>
      <c r="D64" s="119">
        <v>44700</v>
      </c>
      <c r="E64" s="125"/>
      <c r="F64" s="125"/>
      <c r="G64" s="123" t="s">
        <v>107</v>
      </c>
      <c r="H64" s="123" t="s">
        <v>285</v>
      </c>
      <c r="I64" s="124" t="s">
        <v>258</v>
      </c>
      <c r="K64" s="117" t="s">
        <v>202</v>
      </c>
      <c r="L64" s="117" t="s">
        <v>201</v>
      </c>
      <c r="M64" s="117" t="s">
        <v>201</v>
      </c>
      <c r="N64" s="117" t="s">
        <v>34</v>
      </c>
      <c r="O64" s="117" t="s">
        <v>201</v>
      </c>
      <c r="P64" s="117" t="s">
        <v>201</v>
      </c>
      <c r="Q64" s="117" t="s">
        <v>188</v>
      </c>
      <c r="R64" s="117" t="s">
        <v>295</v>
      </c>
      <c r="S64" s="117" t="s">
        <v>201</v>
      </c>
      <c r="T64" s="117" t="s">
        <v>201</v>
      </c>
      <c r="U64" s="117" t="s">
        <v>295</v>
      </c>
      <c r="V64" s="117" t="s">
        <v>201</v>
      </c>
      <c r="W64" s="117" t="s">
        <v>201</v>
      </c>
      <c r="X64" s="117" t="s">
        <v>201</v>
      </c>
      <c r="Y64" s="117" t="s">
        <v>202</v>
      </c>
      <c r="Z64" s="117" t="s">
        <v>188</v>
      </c>
      <c r="AA64" s="117" t="s">
        <v>201</v>
      </c>
      <c r="AB64" s="117" t="s">
        <v>201</v>
      </c>
      <c r="AC64" s="117" t="s">
        <v>201</v>
      </c>
      <c r="AD64" s="117" t="s">
        <v>201</v>
      </c>
      <c r="AE64" s="117" t="s">
        <v>201</v>
      </c>
      <c r="AF64" s="117" t="s">
        <v>202</v>
      </c>
      <c r="AG64" s="117" t="s">
        <v>201</v>
      </c>
      <c r="AH64" s="117" t="s">
        <v>201</v>
      </c>
      <c r="AI64" s="117" t="s">
        <v>201</v>
      </c>
      <c r="AJ64" s="117" t="s">
        <v>34</v>
      </c>
      <c r="AK64" s="117" t="s">
        <v>201</v>
      </c>
      <c r="AL64" s="117" t="s">
        <v>201</v>
      </c>
      <c r="AM64" s="117" t="s">
        <v>202</v>
      </c>
      <c r="AN64" s="117" t="s">
        <v>34</v>
      </c>
      <c r="AP64" s="39">
        <f t="shared" si="0"/>
        <v>19</v>
      </c>
      <c r="AQ64" s="39">
        <f t="shared" si="1"/>
        <v>2</v>
      </c>
      <c r="AR64" s="39">
        <f t="shared" si="2"/>
        <v>4</v>
      </c>
      <c r="AS64" s="39">
        <f t="shared" si="3"/>
        <v>2</v>
      </c>
      <c r="AT64" s="39">
        <f t="shared" si="4"/>
        <v>0</v>
      </c>
      <c r="AU64" s="39">
        <f t="shared" si="5"/>
        <v>3</v>
      </c>
      <c r="AV64" s="39"/>
      <c r="AW64" s="39">
        <f t="shared" si="6"/>
        <v>30</v>
      </c>
      <c r="AX64" s="39">
        <f t="shared" si="7"/>
        <v>27</v>
      </c>
      <c r="AY64" s="39">
        <f>VLOOKUP($B64,'[2]Production &amp; Operations'!$B$2:$H$166,7,0)</f>
        <v>38.5</v>
      </c>
      <c r="AZ64" s="39">
        <f>VLOOKUP($B64,'[2]Production &amp; Operations'!$B$2:$L$166,11,0)</f>
        <v>0</v>
      </c>
      <c r="BA64" s="39"/>
      <c r="BB64" s="39">
        <v>13613</v>
      </c>
      <c r="BC64" s="39">
        <v>11710</v>
      </c>
      <c r="BD64" s="39">
        <v>0</v>
      </c>
      <c r="BE64" s="39">
        <v>0</v>
      </c>
      <c r="BF64" s="39"/>
      <c r="BG64" s="39" t="s">
        <v>241</v>
      </c>
    </row>
    <row r="65" spans="1:59">
      <c r="A65" s="39">
        <v>61</v>
      </c>
      <c r="B65" s="124" t="s">
        <v>272</v>
      </c>
      <c r="C65" s="124" t="s">
        <v>273</v>
      </c>
      <c r="D65" s="119">
        <v>44700</v>
      </c>
      <c r="E65" s="125"/>
      <c r="F65" s="125"/>
      <c r="G65" s="123" t="s">
        <v>107</v>
      </c>
      <c r="H65" s="123" t="s">
        <v>285</v>
      </c>
      <c r="I65" s="124" t="s">
        <v>258</v>
      </c>
      <c r="K65" s="117" t="s">
        <v>202</v>
      </c>
      <c r="L65" s="117" t="s">
        <v>201</v>
      </c>
      <c r="M65" s="117" t="s">
        <v>201</v>
      </c>
      <c r="N65" s="117" t="s">
        <v>201</v>
      </c>
      <c r="O65" s="117" t="s">
        <v>201</v>
      </c>
      <c r="P65" s="117" t="s">
        <v>201</v>
      </c>
      <c r="Q65" s="117" t="s">
        <v>188</v>
      </c>
      <c r="R65" s="117" t="s">
        <v>295</v>
      </c>
      <c r="S65" s="117" t="s">
        <v>201</v>
      </c>
      <c r="T65" s="117" t="s">
        <v>188</v>
      </c>
      <c r="U65" s="117" t="s">
        <v>295</v>
      </c>
      <c r="V65" s="117" t="s">
        <v>188</v>
      </c>
      <c r="W65" s="117" t="s">
        <v>188</v>
      </c>
      <c r="X65" s="117" t="s">
        <v>188</v>
      </c>
      <c r="Y65" s="117" t="s">
        <v>202</v>
      </c>
      <c r="Z65" s="117" t="s">
        <v>34</v>
      </c>
      <c r="AA65" s="117" t="s">
        <v>34</v>
      </c>
      <c r="AB65" s="117" t="s">
        <v>34</v>
      </c>
      <c r="AC65" s="117" t="s">
        <v>201</v>
      </c>
      <c r="AD65" s="117" t="s">
        <v>201</v>
      </c>
      <c r="AE65" s="117" t="s">
        <v>201</v>
      </c>
      <c r="AF65" s="117" t="s">
        <v>202</v>
      </c>
      <c r="AG65" s="117" t="s">
        <v>201</v>
      </c>
      <c r="AH65" s="117" t="s">
        <v>201</v>
      </c>
      <c r="AI65" s="117" t="s">
        <v>201</v>
      </c>
      <c r="AJ65" s="117" t="s">
        <v>201</v>
      </c>
      <c r="AK65" s="117" t="s">
        <v>201</v>
      </c>
      <c r="AL65" s="117" t="s">
        <v>201</v>
      </c>
      <c r="AM65" s="117" t="s">
        <v>202</v>
      </c>
      <c r="AN65" s="117" t="s">
        <v>201</v>
      </c>
      <c r="AP65" s="39">
        <f t="shared" si="0"/>
        <v>16</v>
      </c>
      <c r="AQ65" s="39">
        <f t="shared" si="1"/>
        <v>5</v>
      </c>
      <c r="AR65" s="39">
        <f t="shared" si="2"/>
        <v>4</v>
      </c>
      <c r="AS65" s="39">
        <f t="shared" si="3"/>
        <v>2</v>
      </c>
      <c r="AT65" s="39">
        <f t="shared" si="4"/>
        <v>0</v>
      </c>
      <c r="AU65" s="39">
        <f t="shared" si="5"/>
        <v>3</v>
      </c>
      <c r="AV65" s="39"/>
      <c r="AW65" s="39">
        <f t="shared" si="6"/>
        <v>30</v>
      </c>
      <c r="AX65" s="39">
        <f t="shared" si="7"/>
        <v>27</v>
      </c>
      <c r="AY65" s="39">
        <f>VLOOKUP($B65,'[2]Production &amp; Operations'!$B$2:$H$166,7,0)</f>
        <v>34</v>
      </c>
      <c r="AZ65" s="39">
        <f>VLOOKUP($B65,'[2]Production &amp; Operations'!$B$2:$L$166,11,0)</f>
        <v>0</v>
      </c>
      <c r="BA65" s="39"/>
      <c r="BB65" s="39">
        <v>13613</v>
      </c>
      <c r="BC65" s="39">
        <v>11710</v>
      </c>
      <c r="BD65" s="39">
        <v>0</v>
      </c>
      <c r="BE65" s="39">
        <v>0</v>
      </c>
      <c r="BF65" s="29"/>
      <c r="BG65" s="39" t="s">
        <v>241</v>
      </c>
    </row>
    <row r="66" spans="1:59">
      <c r="A66" s="39">
        <v>62</v>
      </c>
      <c r="B66" s="124" t="s">
        <v>274</v>
      </c>
      <c r="C66" s="124" t="s">
        <v>275</v>
      </c>
      <c r="D66" s="119">
        <v>44701</v>
      </c>
      <c r="E66" s="125"/>
      <c r="F66" s="125"/>
      <c r="G66" s="123" t="s">
        <v>107</v>
      </c>
      <c r="H66" s="123" t="s">
        <v>285</v>
      </c>
      <c r="I66" s="124" t="s">
        <v>203</v>
      </c>
      <c r="K66" s="117" t="s">
        <v>202</v>
      </c>
      <c r="L66" s="117" t="s">
        <v>201</v>
      </c>
      <c r="M66" s="117" t="s">
        <v>201</v>
      </c>
      <c r="N66" s="117" t="s">
        <v>201</v>
      </c>
      <c r="O66" s="117" t="s">
        <v>201</v>
      </c>
      <c r="P66" s="117" t="s">
        <v>201</v>
      </c>
      <c r="Q66" s="117" t="s">
        <v>201</v>
      </c>
      <c r="R66" s="117" t="s">
        <v>295</v>
      </c>
      <c r="S66" s="117" t="s">
        <v>201</v>
      </c>
      <c r="T66" s="117" t="s">
        <v>201</v>
      </c>
      <c r="U66" s="117" t="s">
        <v>295</v>
      </c>
      <c r="V66" s="117" t="s">
        <v>201</v>
      </c>
      <c r="W66" s="117" t="s">
        <v>297</v>
      </c>
      <c r="X66" s="117" t="s">
        <v>201</v>
      </c>
      <c r="Y66" s="117" t="s">
        <v>202</v>
      </c>
      <c r="Z66" s="117" t="s">
        <v>201</v>
      </c>
      <c r="AA66" s="117" t="s">
        <v>201</v>
      </c>
      <c r="AB66" s="117" t="s">
        <v>201</v>
      </c>
      <c r="AC66" s="117" t="s">
        <v>201</v>
      </c>
      <c r="AD66" s="117" t="s">
        <v>201</v>
      </c>
      <c r="AE66" s="117" t="s">
        <v>201</v>
      </c>
      <c r="AF66" s="117" t="s">
        <v>202</v>
      </c>
      <c r="AG66" s="117" t="s">
        <v>201</v>
      </c>
      <c r="AH66" s="117" t="s">
        <v>201</v>
      </c>
      <c r="AI66" s="117" t="s">
        <v>201</v>
      </c>
      <c r="AJ66" s="117" t="s">
        <v>201</v>
      </c>
      <c r="AK66" s="117" t="s">
        <v>201</v>
      </c>
      <c r="AL66" s="117" t="s">
        <v>201</v>
      </c>
      <c r="AM66" s="117" t="s">
        <v>202</v>
      </c>
      <c r="AN66" s="117" t="s">
        <v>201</v>
      </c>
      <c r="AP66" s="39">
        <f t="shared" si="0"/>
        <v>23</v>
      </c>
      <c r="AQ66" s="39">
        <f t="shared" si="1"/>
        <v>0</v>
      </c>
      <c r="AR66" s="39">
        <f t="shared" si="2"/>
        <v>4</v>
      </c>
      <c r="AS66" s="39">
        <f t="shared" si="3"/>
        <v>2</v>
      </c>
      <c r="AT66" s="39">
        <f t="shared" si="4"/>
        <v>1</v>
      </c>
      <c r="AU66" s="39">
        <f t="shared" si="5"/>
        <v>0</v>
      </c>
      <c r="AV66" s="39"/>
      <c r="AW66" s="39">
        <f t="shared" si="6"/>
        <v>30</v>
      </c>
      <c r="AX66" s="39">
        <f t="shared" si="7"/>
        <v>30</v>
      </c>
      <c r="AY66" s="39">
        <f>VLOOKUP($B66,'[2]Production &amp; Operations'!$B$2:$H$166,7,0)</f>
        <v>85.5</v>
      </c>
      <c r="AZ66" s="39">
        <f>VLOOKUP($B66,'[2]Production &amp; Operations'!$B$2:$L$166,11,0)</f>
        <v>2100</v>
      </c>
      <c r="BA66" s="39"/>
      <c r="BB66" s="39">
        <v>13613</v>
      </c>
      <c r="BC66" s="39">
        <v>11710</v>
      </c>
      <c r="BD66" s="39">
        <v>0</v>
      </c>
      <c r="BE66" s="39">
        <v>0</v>
      </c>
      <c r="BF66" s="39"/>
      <c r="BG66" s="39" t="s">
        <v>241</v>
      </c>
    </row>
    <row r="67" spans="1:59">
      <c r="A67" s="39">
        <v>63</v>
      </c>
      <c r="B67" s="124" t="s">
        <v>276</v>
      </c>
      <c r="C67" s="124" t="s">
        <v>277</v>
      </c>
      <c r="D67" s="119">
        <v>44723</v>
      </c>
      <c r="E67" s="125"/>
      <c r="F67" s="125"/>
      <c r="G67" s="123" t="s">
        <v>107</v>
      </c>
      <c r="H67" s="123" t="s">
        <v>285</v>
      </c>
      <c r="I67" s="124" t="s">
        <v>207</v>
      </c>
      <c r="K67" s="117" t="s">
        <v>202</v>
      </c>
      <c r="L67" s="117" t="s">
        <v>201</v>
      </c>
      <c r="M67" s="117" t="s">
        <v>201</v>
      </c>
      <c r="N67" s="117" t="s">
        <v>201</v>
      </c>
      <c r="O67" s="117" t="s">
        <v>201</v>
      </c>
      <c r="P67" s="117" t="s">
        <v>201</v>
      </c>
      <c r="Q67" s="117" t="s">
        <v>201</v>
      </c>
      <c r="R67" s="117" t="s">
        <v>295</v>
      </c>
      <c r="S67" s="117" t="s">
        <v>201</v>
      </c>
      <c r="T67" s="117" t="s">
        <v>201</v>
      </c>
      <c r="U67" s="117" t="s">
        <v>295</v>
      </c>
      <c r="V67" s="117" t="s">
        <v>201</v>
      </c>
      <c r="W67" s="117" t="s">
        <v>188</v>
      </c>
      <c r="X67" s="117" t="s">
        <v>201</v>
      </c>
      <c r="Y67" s="117" t="s">
        <v>202</v>
      </c>
      <c r="Z67" s="117" t="s">
        <v>201</v>
      </c>
      <c r="AA67" s="117" t="s">
        <v>201</v>
      </c>
      <c r="AB67" s="117" t="s">
        <v>201</v>
      </c>
      <c r="AC67" s="117" t="s">
        <v>201</v>
      </c>
      <c r="AD67" s="117" t="s">
        <v>201</v>
      </c>
      <c r="AE67" s="117" t="s">
        <v>188</v>
      </c>
      <c r="AF67" s="117" t="s">
        <v>202</v>
      </c>
      <c r="AG67" s="117" t="s">
        <v>201</v>
      </c>
      <c r="AH67" s="117" t="s">
        <v>201</v>
      </c>
      <c r="AI67" s="117" t="s">
        <v>201</v>
      </c>
      <c r="AJ67" s="117" t="s">
        <v>201</v>
      </c>
      <c r="AK67" s="117" t="s">
        <v>201</v>
      </c>
      <c r="AL67" s="117" t="s">
        <v>201</v>
      </c>
      <c r="AM67" s="117" t="s">
        <v>202</v>
      </c>
      <c r="AN67" s="117" t="s">
        <v>201</v>
      </c>
      <c r="AP67" s="39">
        <f t="shared" si="0"/>
        <v>22</v>
      </c>
      <c r="AQ67" s="39">
        <f t="shared" si="1"/>
        <v>2</v>
      </c>
      <c r="AR67" s="39">
        <f t="shared" si="2"/>
        <v>4</v>
      </c>
      <c r="AS67" s="39">
        <f t="shared" si="3"/>
        <v>2</v>
      </c>
      <c r="AT67" s="39">
        <f t="shared" si="4"/>
        <v>0</v>
      </c>
      <c r="AU67" s="39">
        <f t="shared" si="5"/>
        <v>0</v>
      </c>
      <c r="AV67" s="39"/>
      <c r="AW67" s="39">
        <f t="shared" si="6"/>
        <v>30</v>
      </c>
      <c r="AX67" s="39">
        <f t="shared" si="7"/>
        <v>30</v>
      </c>
      <c r="AY67" s="39">
        <f>VLOOKUP($B67,'[2]Production &amp; Operations'!$B$2:$H$166,7,0)</f>
        <v>51</v>
      </c>
      <c r="AZ67" s="39">
        <f>VLOOKUP($B67,'[2]Production &amp; Operations'!$B$2:$L$166,11,0)</f>
        <v>0</v>
      </c>
      <c r="BA67" s="39"/>
      <c r="BB67" s="39">
        <v>13613</v>
      </c>
      <c r="BC67" s="39">
        <v>11710</v>
      </c>
      <c r="BD67" s="39">
        <v>0</v>
      </c>
      <c r="BE67" s="39">
        <v>0</v>
      </c>
      <c r="BF67" s="39"/>
      <c r="BG67" s="39" t="s">
        <v>241</v>
      </c>
    </row>
    <row r="68" spans="1:59">
      <c r="A68" s="39">
        <v>64</v>
      </c>
      <c r="B68" s="124" t="s">
        <v>278</v>
      </c>
      <c r="C68" s="124" t="s">
        <v>279</v>
      </c>
      <c r="D68" s="119">
        <v>44723</v>
      </c>
      <c r="E68" s="125"/>
      <c r="F68" s="125"/>
      <c r="G68" s="123" t="s">
        <v>107</v>
      </c>
      <c r="H68" s="123" t="s">
        <v>285</v>
      </c>
      <c r="I68" s="124" t="s">
        <v>207</v>
      </c>
      <c r="K68" s="117" t="s">
        <v>202</v>
      </c>
      <c r="L68" s="117" t="s">
        <v>201</v>
      </c>
      <c r="M68" s="117" t="s">
        <v>201</v>
      </c>
      <c r="N68" s="117" t="s">
        <v>201</v>
      </c>
      <c r="O68" s="117" t="s">
        <v>201</v>
      </c>
      <c r="P68" s="117" t="s">
        <v>201</v>
      </c>
      <c r="Q68" s="117" t="s">
        <v>201</v>
      </c>
      <c r="R68" s="117" t="s">
        <v>295</v>
      </c>
      <c r="S68" s="117" t="s">
        <v>201</v>
      </c>
      <c r="T68" s="117" t="s">
        <v>201</v>
      </c>
      <c r="U68" s="117" t="s">
        <v>295</v>
      </c>
      <c r="V68" s="117" t="s">
        <v>188</v>
      </c>
      <c r="W68" s="117" t="s">
        <v>188</v>
      </c>
      <c r="X68" s="117" t="s">
        <v>201</v>
      </c>
      <c r="Y68" s="117" t="s">
        <v>202</v>
      </c>
      <c r="Z68" s="117" t="s">
        <v>201</v>
      </c>
      <c r="AA68" s="117" t="s">
        <v>201</v>
      </c>
      <c r="AB68" s="117" t="s">
        <v>201</v>
      </c>
      <c r="AC68" s="117" t="s">
        <v>201</v>
      </c>
      <c r="AD68" s="117" t="s">
        <v>201</v>
      </c>
      <c r="AE68" s="117" t="s">
        <v>201</v>
      </c>
      <c r="AF68" s="117" t="s">
        <v>202</v>
      </c>
      <c r="AG68" s="117" t="s">
        <v>201</v>
      </c>
      <c r="AH68" s="117" t="s">
        <v>201</v>
      </c>
      <c r="AI68" s="117" t="s">
        <v>201</v>
      </c>
      <c r="AJ68" s="117" t="s">
        <v>201</v>
      </c>
      <c r="AK68" s="117" t="s">
        <v>201</v>
      </c>
      <c r="AL68" s="117" t="s">
        <v>201</v>
      </c>
      <c r="AM68" s="117" t="s">
        <v>202</v>
      </c>
      <c r="AN68" s="117" t="s">
        <v>201</v>
      </c>
      <c r="AP68" s="39">
        <f t="shared" si="0"/>
        <v>22</v>
      </c>
      <c r="AQ68" s="39">
        <f t="shared" si="1"/>
        <v>2</v>
      </c>
      <c r="AR68" s="39">
        <f t="shared" si="2"/>
        <v>4</v>
      </c>
      <c r="AS68" s="39">
        <f t="shared" si="3"/>
        <v>2</v>
      </c>
      <c r="AT68" s="39">
        <f t="shared" si="4"/>
        <v>0</v>
      </c>
      <c r="AU68" s="39">
        <f t="shared" si="5"/>
        <v>0</v>
      </c>
      <c r="AV68" s="39"/>
      <c r="AW68" s="39">
        <f t="shared" si="6"/>
        <v>30</v>
      </c>
      <c r="AX68" s="39">
        <f t="shared" si="7"/>
        <v>30</v>
      </c>
      <c r="AY68" s="39">
        <f>VLOOKUP($B68,'[2]Production &amp; Operations'!$B$2:$H$166,7,0)</f>
        <v>10.5</v>
      </c>
      <c r="AZ68" s="39">
        <f>VLOOKUP($B68,'[2]Production &amp; Operations'!$B$2:$L$166,11,0)</f>
        <v>0</v>
      </c>
      <c r="BA68" s="39"/>
      <c r="BB68" s="39">
        <v>13613</v>
      </c>
      <c r="BC68" s="39">
        <v>11710</v>
      </c>
      <c r="BD68" s="39">
        <v>0</v>
      </c>
      <c r="BE68" s="39">
        <v>0</v>
      </c>
      <c r="BF68" s="39"/>
      <c r="BG68" s="39" t="s">
        <v>241</v>
      </c>
    </row>
    <row r="69" spans="1:59">
      <c r="A69" s="39">
        <v>65</v>
      </c>
      <c r="B69" s="124" t="s">
        <v>282</v>
      </c>
      <c r="C69" s="124" t="s">
        <v>280</v>
      </c>
      <c r="D69" s="119">
        <v>44706</v>
      </c>
      <c r="E69" s="125"/>
      <c r="F69" s="125"/>
      <c r="G69" s="123" t="s">
        <v>107</v>
      </c>
      <c r="H69" s="123" t="s">
        <v>285</v>
      </c>
      <c r="I69" s="124" t="s">
        <v>259</v>
      </c>
      <c r="K69" s="117" t="s">
        <v>202</v>
      </c>
      <c r="L69" s="117" t="s">
        <v>201</v>
      </c>
      <c r="M69" s="117" t="s">
        <v>201</v>
      </c>
      <c r="N69" s="117" t="s">
        <v>201</v>
      </c>
      <c r="O69" s="117" t="s">
        <v>201</v>
      </c>
      <c r="P69" s="117" t="s">
        <v>201</v>
      </c>
      <c r="Q69" s="117" t="s">
        <v>201</v>
      </c>
      <c r="R69" s="117" t="s">
        <v>295</v>
      </c>
      <c r="S69" s="117" t="s">
        <v>201</v>
      </c>
      <c r="T69" s="117" t="s">
        <v>201</v>
      </c>
      <c r="U69" s="117" t="s">
        <v>295</v>
      </c>
      <c r="V69" s="117" t="s">
        <v>201</v>
      </c>
      <c r="W69" s="117" t="s">
        <v>201</v>
      </c>
      <c r="X69" s="117" t="s">
        <v>201</v>
      </c>
      <c r="Y69" s="117" t="s">
        <v>202</v>
      </c>
      <c r="Z69" s="117" t="s">
        <v>201</v>
      </c>
      <c r="AA69" s="117" t="s">
        <v>201</v>
      </c>
      <c r="AB69" s="117" t="s">
        <v>201</v>
      </c>
      <c r="AC69" s="117" t="s">
        <v>201</v>
      </c>
      <c r="AD69" s="117" t="s">
        <v>201</v>
      </c>
      <c r="AE69" s="117" t="s">
        <v>201</v>
      </c>
      <c r="AF69" s="117" t="s">
        <v>202</v>
      </c>
      <c r="AG69" s="117" t="s">
        <v>201</v>
      </c>
      <c r="AH69" s="117" t="s">
        <v>201</v>
      </c>
      <c r="AI69" s="117" t="s">
        <v>201</v>
      </c>
      <c r="AJ69" s="117" t="s">
        <v>201</v>
      </c>
      <c r="AK69" s="117" t="s">
        <v>201</v>
      </c>
      <c r="AL69" s="117" t="s">
        <v>201</v>
      </c>
      <c r="AM69" s="117" t="s">
        <v>202</v>
      </c>
      <c r="AN69" s="117" t="s">
        <v>201</v>
      </c>
      <c r="AP69" s="39">
        <f t="shared" ref="AP69:AP76" si="8">COUNTIF(K69:AN69, "P")</f>
        <v>24</v>
      </c>
      <c r="AQ69" s="39">
        <f t="shared" ref="AQ69:AQ76" si="9">COUNTIF(K69:AN69, "EL")</f>
        <v>0</v>
      </c>
      <c r="AR69" s="39">
        <f t="shared" ref="AR69:AR76" si="10">COUNTIF(K69:AN69, "WO")</f>
        <v>4</v>
      </c>
      <c r="AS69" s="39">
        <f t="shared" ref="AS69:AS76" si="11">COUNTIF(K69:AN69, "H")</f>
        <v>2</v>
      </c>
      <c r="AT69" s="39">
        <f t="shared" ref="AT69:AT76" si="12">COUNTIF(K69:AN69, "CO")</f>
        <v>0</v>
      </c>
      <c r="AU69" s="39">
        <f t="shared" ref="AU69:AU76" si="13">COUNTIF(K69:AN69, "A")</f>
        <v>0</v>
      </c>
      <c r="AV69" s="39"/>
      <c r="AW69" s="39">
        <f t="shared" si="6"/>
        <v>30</v>
      </c>
      <c r="AX69" s="39">
        <f t="shared" si="7"/>
        <v>30</v>
      </c>
      <c r="AY69" s="39">
        <f>VLOOKUP($B69,'[2]Production &amp; Operations'!$B$2:$H$166,7,0)</f>
        <v>31</v>
      </c>
      <c r="AZ69" s="39">
        <f>VLOOKUP($B69,'[2]Production &amp; Operations'!$B$2:$L$166,11,0)</f>
        <v>100</v>
      </c>
      <c r="BA69" s="39"/>
      <c r="BB69" s="39">
        <v>13613</v>
      </c>
      <c r="BC69" s="39">
        <v>11710</v>
      </c>
      <c r="BD69" s="39">
        <v>0</v>
      </c>
      <c r="BE69" s="39">
        <v>0</v>
      </c>
      <c r="BF69" s="29"/>
      <c r="BG69" s="39" t="s">
        <v>241</v>
      </c>
    </row>
    <row r="70" spans="1:59">
      <c r="A70" s="39">
        <v>66</v>
      </c>
      <c r="B70" s="124" t="s">
        <v>283</v>
      </c>
      <c r="C70" s="124" t="s">
        <v>281</v>
      </c>
      <c r="D70" s="119">
        <v>44706</v>
      </c>
      <c r="E70" s="125"/>
      <c r="F70" s="125"/>
      <c r="G70" s="123" t="s">
        <v>107</v>
      </c>
      <c r="H70" s="123" t="s">
        <v>285</v>
      </c>
      <c r="I70" s="124" t="s">
        <v>213</v>
      </c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P70" s="39">
        <f t="shared" si="8"/>
        <v>0</v>
      </c>
      <c r="AQ70" s="39">
        <f t="shared" si="9"/>
        <v>0</v>
      </c>
      <c r="AR70" s="39">
        <f t="shared" si="10"/>
        <v>0</v>
      </c>
      <c r="AS70" s="39">
        <f t="shared" si="11"/>
        <v>0</v>
      </c>
      <c r="AT70" s="39">
        <f t="shared" si="12"/>
        <v>0</v>
      </c>
      <c r="AU70" s="39">
        <f t="shared" si="13"/>
        <v>0</v>
      </c>
      <c r="AV70" s="39"/>
      <c r="AW70" s="39">
        <f t="shared" ref="AW70:AW76" si="14">AU70+AS70+AR70+AQ70+AP70+AT70</f>
        <v>0</v>
      </c>
      <c r="AX70" s="39">
        <f t="shared" ref="AX70:AX76" si="15">AW70-AU70+AV70</f>
        <v>0</v>
      </c>
      <c r="AY70" s="39">
        <f>VLOOKUP($B70,'[2]Production &amp; Operations'!$B$2:$H$166,7,0)</f>
        <v>0</v>
      </c>
      <c r="AZ70" s="39">
        <f>VLOOKUP($B70,'[2]Production &amp; Operations'!$B$2:$L$166,11,0)</f>
        <v>0</v>
      </c>
      <c r="BA70" s="39"/>
      <c r="BB70" s="39">
        <v>13613</v>
      </c>
      <c r="BC70" s="39">
        <v>11710</v>
      </c>
      <c r="BD70" s="39">
        <v>0</v>
      </c>
      <c r="BE70" s="39">
        <v>0</v>
      </c>
      <c r="BF70" s="39"/>
      <c r="BG70" s="39" t="s">
        <v>241</v>
      </c>
    </row>
    <row r="71" spans="1:59">
      <c r="A71" s="39">
        <v>67</v>
      </c>
      <c r="B71" s="124" t="s">
        <v>288</v>
      </c>
      <c r="C71" s="124" t="s">
        <v>287</v>
      </c>
      <c r="D71" s="119">
        <v>44798</v>
      </c>
      <c r="E71" s="125"/>
      <c r="F71" s="125"/>
      <c r="G71" s="123" t="s">
        <v>107</v>
      </c>
      <c r="H71" s="123" t="s">
        <v>285</v>
      </c>
      <c r="I71" s="124" t="s">
        <v>258</v>
      </c>
      <c r="K71" s="117" t="s">
        <v>202</v>
      </c>
      <c r="L71" s="117" t="s">
        <v>201</v>
      </c>
      <c r="M71" s="117" t="s">
        <v>201</v>
      </c>
      <c r="N71" s="117" t="s">
        <v>201</v>
      </c>
      <c r="O71" s="117" t="s">
        <v>201</v>
      </c>
      <c r="P71" s="117" t="s">
        <v>201</v>
      </c>
      <c r="Q71" s="117" t="s">
        <v>201</v>
      </c>
      <c r="R71" s="117" t="s">
        <v>295</v>
      </c>
      <c r="S71" s="117" t="s">
        <v>201</v>
      </c>
      <c r="T71" s="117" t="s">
        <v>201</v>
      </c>
      <c r="U71" s="117" t="s">
        <v>295</v>
      </c>
      <c r="V71" s="117" t="s">
        <v>201</v>
      </c>
      <c r="W71" s="117" t="s">
        <v>201</v>
      </c>
      <c r="X71" s="117" t="s">
        <v>201</v>
      </c>
      <c r="Y71" s="117" t="s">
        <v>202</v>
      </c>
      <c r="Z71" s="117" t="s">
        <v>201</v>
      </c>
      <c r="AA71" s="117" t="s">
        <v>201</v>
      </c>
      <c r="AB71" s="117" t="s">
        <v>201</v>
      </c>
      <c r="AC71" s="117" t="s">
        <v>201</v>
      </c>
      <c r="AD71" s="117" t="s">
        <v>201</v>
      </c>
      <c r="AE71" s="117" t="s">
        <v>201</v>
      </c>
      <c r="AF71" s="117" t="s">
        <v>202</v>
      </c>
      <c r="AG71" s="117" t="s">
        <v>201</v>
      </c>
      <c r="AH71" s="117" t="s">
        <v>201</v>
      </c>
      <c r="AI71" s="117" t="s">
        <v>201</v>
      </c>
      <c r="AJ71" s="117" t="s">
        <v>201</v>
      </c>
      <c r="AK71" s="117" t="s">
        <v>201</v>
      </c>
      <c r="AL71" s="117" t="s">
        <v>201</v>
      </c>
      <c r="AM71" s="117" t="s">
        <v>202</v>
      </c>
      <c r="AN71" s="117" t="s">
        <v>201</v>
      </c>
      <c r="AP71" s="39">
        <f t="shared" si="8"/>
        <v>24</v>
      </c>
      <c r="AQ71" s="39">
        <f t="shared" si="9"/>
        <v>0</v>
      </c>
      <c r="AR71" s="39">
        <f t="shared" si="10"/>
        <v>4</v>
      </c>
      <c r="AS71" s="39">
        <f t="shared" si="11"/>
        <v>2</v>
      </c>
      <c r="AT71" s="39">
        <f t="shared" si="12"/>
        <v>0</v>
      </c>
      <c r="AU71" s="39">
        <f t="shared" si="13"/>
        <v>0</v>
      </c>
      <c r="AV71" s="39"/>
      <c r="AW71" s="39">
        <f t="shared" si="14"/>
        <v>30</v>
      </c>
      <c r="AX71" s="39">
        <f t="shared" si="15"/>
        <v>30</v>
      </c>
      <c r="AY71" s="39">
        <f>VLOOKUP($B71,'[2]Production &amp; Operations'!$B$2:$H$166,7,0)</f>
        <v>55</v>
      </c>
      <c r="AZ71" s="39">
        <f>VLOOKUP($B71,'[2]Production &amp; Operations'!$B$2:$L$166,11,0)</f>
        <v>0</v>
      </c>
      <c r="BA71" s="39"/>
      <c r="BB71" s="39">
        <v>13613</v>
      </c>
      <c r="BC71" s="39">
        <v>11710</v>
      </c>
      <c r="BD71" s="39">
        <v>0</v>
      </c>
      <c r="BE71" s="39">
        <v>0</v>
      </c>
      <c r="BF71" s="29"/>
      <c r="BG71" s="39" t="s">
        <v>241</v>
      </c>
    </row>
    <row r="72" spans="1:59">
      <c r="A72" s="39">
        <v>68</v>
      </c>
      <c r="B72" s="124" t="s">
        <v>289</v>
      </c>
      <c r="C72" s="124" t="s">
        <v>290</v>
      </c>
      <c r="D72" s="119">
        <v>44826</v>
      </c>
      <c r="E72" s="125"/>
      <c r="F72" s="125"/>
      <c r="G72" s="123" t="s">
        <v>107</v>
      </c>
      <c r="H72" s="124" t="s">
        <v>285</v>
      </c>
      <c r="I72" s="124" t="s">
        <v>291</v>
      </c>
      <c r="K72" s="117" t="s">
        <v>202</v>
      </c>
      <c r="L72" s="117" t="s">
        <v>201</v>
      </c>
      <c r="M72" s="117" t="s">
        <v>201</v>
      </c>
      <c r="N72" s="117" t="s">
        <v>201</v>
      </c>
      <c r="O72" s="117" t="s">
        <v>201</v>
      </c>
      <c r="P72" s="117" t="s">
        <v>201</v>
      </c>
      <c r="Q72" s="117" t="s">
        <v>201</v>
      </c>
      <c r="R72" s="117" t="s">
        <v>295</v>
      </c>
      <c r="S72" s="117" t="s">
        <v>201</v>
      </c>
      <c r="T72" s="117" t="s">
        <v>201</v>
      </c>
      <c r="U72" s="117" t="s">
        <v>295</v>
      </c>
      <c r="V72" s="117" t="s">
        <v>201</v>
      </c>
      <c r="W72" s="117" t="s">
        <v>201</v>
      </c>
      <c r="X72" s="117" t="s">
        <v>201</v>
      </c>
      <c r="Y72" s="117" t="s">
        <v>202</v>
      </c>
      <c r="Z72" s="117" t="s">
        <v>34</v>
      </c>
      <c r="AA72" s="117" t="s">
        <v>34</v>
      </c>
      <c r="AB72" s="117" t="s">
        <v>201</v>
      </c>
      <c r="AC72" s="117" t="s">
        <v>201</v>
      </c>
      <c r="AD72" s="117" t="s">
        <v>201</v>
      </c>
      <c r="AE72" s="117" t="s">
        <v>201</v>
      </c>
      <c r="AF72" s="117" t="s">
        <v>202</v>
      </c>
      <c r="AG72" s="117" t="s">
        <v>201</v>
      </c>
      <c r="AH72" s="117" t="s">
        <v>201</v>
      </c>
      <c r="AI72" s="117" t="s">
        <v>201</v>
      </c>
      <c r="AJ72" s="117" t="s">
        <v>201</v>
      </c>
      <c r="AK72" s="117" t="s">
        <v>201</v>
      </c>
      <c r="AL72" s="117" t="s">
        <v>201</v>
      </c>
      <c r="AM72" s="117" t="s">
        <v>202</v>
      </c>
      <c r="AN72" s="117" t="s">
        <v>34</v>
      </c>
      <c r="AP72" s="39">
        <f t="shared" si="8"/>
        <v>21</v>
      </c>
      <c r="AQ72" s="39">
        <f t="shared" si="9"/>
        <v>0</v>
      </c>
      <c r="AR72" s="39">
        <f t="shared" si="10"/>
        <v>4</v>
      </c>
      <c r="AS72" s="39">
        <f t="shared" si="11"/>
        <v>2</v>
      </c>
      <c r="AT72" s="39">
        <f t="shared" si="12"/>
        <v>0</v>
      </c>
      <c r="AU72" s="39">
        <f t="shared" si="13"/>
        <v>3</v>
      </c>
      <c r="AV72" s="39"/>
      <c r="AW72" s="39">
        <f t="shared" si="14"/>
        <v>30</v>
      </c>
      <c r="AX72" s="39">
        <f t="shared" si="15"/>
        <v>27</v>
      </c>
      <c r="AY72" s="39">
        <f>VLOOKUP($B72,'[2]Production &amp; Operations'!$B$2:$H$166,7,0)</f>
        <v>4</v>
      </c>
      <c r="AZ72" s="39">
        <f>VLOOKUP($B72,'[2]Production &amp; Operations'!$B$2:$L$166,11,0)</f>
        <v>0</v>
      </c>
      <c r="BA72" s="39"/>
      <c r="BB72" s="39">
        <v>13613</v>
      </c>
      <c r="BC72" s="39">
        <v>11710</v>
      </c>
      <c r="BD72" s="39">
        <v>0</v>
      </c>
      <c r="BE72" s="39">
        <v>0</v>
      </c>
      <c r="BF72" s="39"/>
      <c r="BG72" s="39" t="s">
        <v>241</v>
      </c>
    </row>
    <row r="73" spans="1:59">
      <c r="A73" s="39">
        <v>69</v>
      </c>
      <c r="B73" s="126" t="s">
        <v>298</v>
      </c>
      <c r="C73" s="126" t="s">
        <v>299</v>
      </c>
      <c r="D73" s="127">
        <v>44826</v>
      </c>
      <c r="E73" s="128"/>
      <c r="F73" s="128"/>
      <c r="G73" s="129" t="s">
        <v>107</v>
      </c>
      <c r="H73" s="126" t="s">
        <v>285</v>
      </c>
      <c r="I73" s="126" t="s">
        <v>211</v>
      </c>
      <c r="K73" s="117" t="s">
        <v>202</v>
      </c>
      <c r="L73" s="117" t="s">
        <v>201</v>
      </c>
      <c r="M73" s="117" t="s">
        <v>201</v>
      </c>
      <c r="N73" s="117" t="s">
        <v>201</v>
      </c>
      <c r="O73" s="117" t="s">
        <v>201</v>
      </c>
      <c r="P73" s="117" t="s">
        <v>201</v>
      </c>
      <c r="Q73" s="117" t="s">
        <v>201</v>
      </c>
      <c r="R73" s="117" t="s">
        <v>295</v>
      </c>
      <c r="S73" s="117" t="s">
        <v>201</v>
      </c>
      <c r="T73" s="149" t="s">
        <v>300</v>
      </c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1"/>
      <c r="AP73" s="39">
        <f t="shared" si="8"/>
        <v>7</v>
      </c>
      <c r="AQ73" s="39">
        <f t="shared" si="9"/>
        <v>0</v>
      </c>
      <c r="AR73" s="39">
        <f t="shared" si="10"/>
        <v>1</v>
      </c>
      <c r="AS73" s="39">
        <f t="shared" si="11"/>
        <v>1</v>
      </c>
      <c r="AT73" s="39">
        <f t="shared" si="12"/>
        <v>0</v>
      </c>
      <c r="AU73" s="39">
        <f t="shared" si="13"/>
        <v>0</v>
      </c>
      <c r="AV73" s="39"/>
      <c r="AW73" s="39">
        <f t="shared" si="14"/>
        <v>9</v>
      </c>
      <c r="AX73" s="39">
        <f t="shared" si="15"/>
        <v>9</v>
      </c>
      <c r="AY73" s="39">
        <f>VLOOKUP($B73,'[2]Production &amp; Operations'!$B$2:$H$166,7,0)</f>
        <v>0</v>
      </c>
      <c r="AZ73" s="39">
        <f>VLOOKUP($B73,'[2]Production &amp; Operations'!$B$2:$L$166,11,0)</f>
        <v>0</v>
      </c>
      <c r="BA73" s="39"/>
      <c r="BB73" s="39">
        <v>15738</v>
      </c>
      <c r="BC73" s="39">
        <v>12650</v>
      </c>
      <c r="BD73" s="39">
        <v>1000</v>
      </c>
      <c r="BE73" s="39">
        <v>0</v>
      </c>
      <c r="BF73" s="39"/>
      <c r="BG73" s="39" t="s">
        <v>286</v>
      </c>
    </row>
    <row r="74" spans="1:59">
      <c r="A74" s="39">
        <v>70</v>
      </c>
      <c r="B74" s="130" t="s">
        <v>301</v>
      </c>
      <c r="C74" s="130" t="s">
        <v>302</v>
      </c>
      <c r="D74" s="131">
        <v>44853</v>
      </c>
      <c r="E74" s="130"/>
      <c r="F74" s="130"/>
      <c r="G74" s="132" t="s">
        <v>107</v>
      </c>
      <c r="H74" s="133" t="s">
        <v>285</v>
      </c>
      <c r="I74" s="130" t="s">
        <v>206</v>
      </c>
      <c r="K74" s="149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1"/>
      <c r="AI74" s="117" t="s">
        <v>201</v>
      </c>
      <c r="AJ74" s="117" t="s">
        <v>201</v>
      </c>
      <c r="AK74" s="117" t="s">
        <v>201</v>
      </c>
      <c r="AL74" s="117" t="s">
        <v>201</v>
      </c>
      <c r="AM74" s="117" t="s">
        <v>202</v>
      </c>
      <c r="AN74" s="117" t="s">
        <v>201</v>
      </c>
      <c r="AP74" s="39">
        <f t="shared" si="8"/>
        <v>5</v>
      </c>
      <c r="AQ74" s="39">
        <f t="shared" si="9"/>
        <v>0</v>
      </c>
      <c r="AR74" s="39">
        <f t="shared" si="10"/>
        <v>1</v>
      </c>
      <c r="AS74" s="39">
        <f t="shared" si="11"/>
        <v>0</v>
      </c>
      <c r="AT74" s="39">
        <f t="shared" si="12"/>
        <v>0</v>
      </c>
      <c r="AU74" s="39">
        <f t="shared" si="13"/>
        <v>0</v>
      </c>
      <c r="AV74" s="39"/>
      <c r="AW74" s="39">
        <f t="shared" si="14"/>
        <v>6</v>
      </c>
      <c r="AX74" s="39">
        <f t="shared" si="15"/>
        <v>6</v>
      </c>
      <c r="AY74" s="39">
        <f>VLOOKUP($B74,'[2]Production &amp; Operations'!$B$2:$H$166,7,0)</f>
        <v>0</v>
      </c>
      <c r="AZ74" s="39">
        <f>VLOOKUP($B74,'[2]Production &amp; Operations'!$B$2:$L$166,11,0)</f>
        <v>0</v>
      </c>
      <c r="BA74" s="39"/>
      <c r="BB74" s="39">
        <v>15738</v>
      </c>
      <c r="BC74" s="39">
        <v>12650</v>
      </c>
      <c r="BD74" s="39">
        <v>1000</v>
      </c>
      <c r="BE74" s="39">
        <v>0</v>
      </c>
      <c r="BF74" s="39"/>
      <c r="BG74" s="39" t="s">
        <v>241</v>
      </c>
    </row>
    <row r="75" spans="1:59">
      <c r="A75" s="39">
        <v>71</v>
      </c>
      <c r="B75" s="130" t="s">
        <v>303</v>
      </c>
      <c r="C75" s="130" t="s">
        <v>304</v>
      </c>
      <c r="D75" s="131">
        <v>44853</v>
      </c>
      <c r="E75" s="130"/>
      <c r="F75" s="130"/>
      <c r="G75" s="132" t="s">
        <v>107</v>
      </c>
      <c r="H75" s="133" t="s">
        <v>285</v>
      </c>
      <c r="I75" s="130" t="s">
        <v>206</v>
      </c>
      <c r="K75" s="149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1"/>
      <c r="AI75" s="117" t="s">
        <v>201</v>
      </c>
      <c r="AJ75" s="117" t="s">
        <v>201</v>
      </c>
      <c r="AK75" s="117" t="s">
        <v>201</v>
      </c>
      <c r="AL75" s="117" t="s">
        <v>201</v>
      </c>
      <c r="AM75" s="117" t="s">
        <v>202</v>
      </c>
      <c r="AN75" s="117" t="s">
        <v>201</v>
      </c>
      <c r="AP75" s="39">
        <f t="shared" si="8"/>
        <v>5</v>
      </c>
      <c r="AQ75" s="39">
        <f t="shared" si="9"/>
        <v>0</v>
      </c>
      <c r="AR75" s="39">
        <f t="shared" si="10"/>
        <v>1</v>
      </c>
      <c r="AS75" s="39">
        <f t="shared" si="11"/>
        <v>0</v>
      </c>
      <c r="AT75" s="39">
        <f t="shared" si="12"/>
        <v>0</v>
      </c>
      <c r="AU75" s="39">
        <f t="shared" si="13"/>
        <v>0</v>
      </c>
      <c r="AV75" s="39"/>
      <c r="AW75" s="39">
        <f t="shared" si="14"/>
        <v>6</v>
      </c>
      <c r="AX75" s="39">
        <f t="shared" si="15"/>
        <v>6</v>
      </c>
      <c r="AY75" s="39">
        <f>VLOOKUP($B75,'[2]Production &amp; Operations'!$B$2:$H$166,7,0)</f>
        <v>0</v>
      </c>
      <c r="AZ75" s="39">
        <f>VLOOKUP($B75,'[2]Production &amp; Operations'!$B$2:$L$166,11,0)</f>
        <v>0</v>
      </c>
      <c r="BA75" s="39"/>
      <c r="BB75" s="39">
        <v>15738</v>
      </c>
      <c r="BC75" s="39">
        <v>12650</v>
      </c>
      <c r="BD75" s="39">
        <v>1000</v>
      </c>
      <c r="BE75" s="29">
        <v>0</v>
      </c>
      <c r="BF75" s="29"/>
      <c r="BG75" s="39" t="s">
        <v>241</v>
      </c>
    </row>
    <row r="76" spans="1:59">
      <c r="A76" s="39">
        <v>72</v>
      </c>
      <c r="B76" s="130" t="s">
        <v>305</v>
      </c>
      <c r="C76" s="130" t="s">
        <v>306</v>
      </c>
      <c r="D76" s="131">
        <v>44853</v>
      </c>
      <c r="E76" s="130"/>
      <c r="F76" s="130"/>
      <c r="G76" s="132" t="s">
        <v>107</v>
      </c>
      <c r="H76" s="133" t="s">
        <v>285</v>
      </c>
      <c r="I76" s="130" t="s">
        <v>259</v>
      </c>
      <c r="K76" s="149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1"/>
      <c r="AI76" s="117" t="s">
        <v>201</v>
      </c>
      <c r="AJ76" s="117" t="s">
        <v>201</v>
      </c>
      <c r="AK76" s="117" t="s">
        <v>201</v>
      </c>
      <c r="AL76" s="117" t="s">
        <v>201</v>
      </c>
      <c r="AM76" s="117" t="s">
        <v>202</v>
      </c>
      <c r="AN76" s="117" t="s">
        <v>201</v>
      </c>
      <c r="AP76" s="39">
        <f t="shared" si="8"/>
        <v>5</v>
      </c>
      <c r="AQ76" s="39">
        <f t="shared" si="9"/>
        <v>0</v>
      </c>
      <c r="AR76" s="39">
        <f t="shared" si="10"/>
        <v>1</v>
      </c>
      <c r="AS76" s="39">
        <f t="shared" si="11"/>
        <v>0</v>
      </c>
      <c r="AT76" s="39">
        <f t="shared" si="12"/>
        <v>0</v>
      </c>
      <c r="AU76" s="39">
        <f t="shared" si="13"/>
        <v>0</v>
      </c>
      <c r="AV76" s="39"/>
      <c r="AW76" s="39">
        <f t="shared" si="14"/>
        <v>6</v>
      </c>
      <c r="AX76" s="39">
        <f t="shared" si="15"/>
        <v>6</v>
      </c>
      <c r="AY76" s="39">
        <f>VLOOKUP($B76,'[2]Production &amp; Operations'!$B$2:$H$166,7,0)</f>
        <v>0</v>
      </c>
      <c r="AZ76" s="39">
        <f>VLOOKUP($B76,'[2]Production &amp; Operations'!$B$2:$L$166,11,0)</f>
        <v>0</v>
      </c>
      <c r="BA76" s="39"/>
      <c r="BB76" s="39">
        <v>15738</v>
      </c>
      <c r="BC76" s="39">
        <v>12650</v>
      </c>
      <c r="BD76" s="39">
        <v>1000</v>
      </c>
      <c r="BE76" s="29">
        <v>0</v>
      </c>
      <c r="BF76" s="29"/>
      <c r="BG76" s="39" t="s">
        <v>241</v>
      </c>
    </row>
    <row r="77" spans="1:59">
      <c r="AX77" s="27">
        <f>SUM(AX5:AX76)</f>
        <v>1988</v>
      </c>
      <c r="AY77" s="27">
        <f t="shared" ref="AY77:BG77" si="16">SUM(AY5:AY76)</f>
        <v>2927.6</v>
      </c>
      <c r="AZ77" s="27">
        <f t="shared" si="16"/>
        <v>25100</v>
      </c>
      <c r="BA77" s="27">
        <f t="shared" si="16"/>
        <v>4000</v>
      </c>
      <c r="BB77" s="27">
        <f t="shared" si="16"/>
        <v>1045901</v>
      </c>
      <c r="BC77" s="27">
        <f t="shared" si="16"/>
        <v>856417</v>
      </c>
      <c r="BD77" s="27">
        <f t="shared" si="16"/>
        <v>31290</v>
      </c>
      <c r="BE77" s="27">
        <f t="shared" si="16"/>
        <v>1094</v>
      </c>
      <c r="BF77" s="27">
        <f t="shared" si="16"/>
        <v>0</v>
      </c>
      <c r="BG77" s="27">
        <f t="shared" si="16"/>
        <v>0</v>
      </c>
    </row>
  </sheetData>
  <mergeCells count="4">
    <mergeCell ref="T73:AN73"/>
    <mergeCell ref="K74:AH74"/>
    <mergeCell ref="K75:AH75"/>
    <mergeCell ref="K76:AH76"/>
  </mergeCells>
  <conditionalFormatting sqref="B1:B3">
    <cfRule type="duplicateValues" dxfId="9" priority="10" stopIfTrue="1"/>
  </conditionalFormatting>
  <conditionalFormatting sqref="B1:B3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C1:C3">
    <cfRule type="duplicateValues" dxfId="5" priority="6" stopIfTrue="1"/>
  </conditionalFormatting>
  <conditionalFormatting sqref="B4">
    <cfRule type="duplicateValues" dxfId="4" priority="5" stopIfTrue="1"/>
  </conditionalFormatting>
  <conditionalFormatting sqref="B4">
    <cfRule type="duplicateValues" dxfId="3" priority="2" stopIfTrue="1"/>
    <cfRule type="duplicateValues" dxfId="2" priority="3" stopIfTrue="1"/>
    <cfRule type="duplicateValues" dxfId="1" priority="4" stopIfTrue="1"/>
  </conditionalFormatting>
  <conditionalFormatting sqref="C4">
    <cfRule type="duplicateValues" dxfId="0" priority="1" stopIfTrue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9" workbookViewId="0">
      <selection activeCell="D29" sqref="D29"/>
    </sheetView>
  </sheetViews>
  <sheetFormatPr defaultRowHeight="15"/>
  <cols>
    <col min="1" max="1" width="20.85546875" customWidth="1"/>
    <col min="2" max="2" width="26.85546875" customWidth="1"/>
    <col min="3" max="3" width="18.28515625" customWidth="1"/>
    <col min="4" max="4" width="27" customWidth="1"/>
    <col min="5" max="5" width="9.5703125" bestFit="1" customWidth="1"/>
  </cols>
  <sheetData>
    <row r="1" spans="1:4" ht="15" customHeight="1">
      <c r="A1" s="173" t="s">
        <v>44</v>
      </c>
      <c r="B1" s="173"/>
      <c r="C1" s="173"/>
      <c r="D1" s="173"/>
    </row>
    <row r="2" spans="1:4" ht="15" customHeight="1">
      <c r="A2" s="2"/>
      <c r="B2" s="2"/>
      <c r="C2" s="2"/>
      <c r="D2" s="2"/>
    </row>
    <row r="3" spans="1:4" ht="15" customHeight="1">
      <c r="A3" s="2"/>
      <c r="B3" s="2"/>
      <c r="D3" s="2"/>
    </row>
    <row r="4" spans="1:4" ht="15" customHeight="1">
      <c r="A4" s="2"/>
      <c r="B4" s="2"/>
      <c r="C4" s="2"/>
      <c r="D4" s="2"/>
    </row>
    <row r="5" spans="1:4" ht="15" customHeight="1">
      <c r="A5" s="2"/>
      <c r="B5" s="2"/>
      <c r="C5" s="2"/>
      <c r="D5" s="2"/>
    </row>
    <row r="6" spans="1:4" ht="15" customHeight="1">
      <c r="A6" s="20"/>
      <c r="B6" s="20"/>
      <c r="C6" s="20"/>
      <c r="D6" s="20"/>
    </row>
    <row r="7" spans="1:4" ht="15" customHeight="1">
      <c r="A7" s="20"/>
      <c r="B7" s="20"/>
      <c r="C7" s="20"/>
      <c r="D7" s="20"/>
    </row>
    <row r="8" spans="1:4" ht="15" customHeight="1">
      <c r="A8" s="21"/>
      <c r="B8" s="21"/>
      <c r="C8" s="21"/>
      <c r="D8" s="21"/>
    </row>
    <row r="9" spans="1:4" ht="15" customHeight="1">
      <c r="A9" s="2"/>
      <c r="B9" s="2"/>
      <c r="C9" s="2"/>
      <c r="D9" s="2"/>
    </row>
    <row r="10" spans="1:4" ht="15" customHeight="1">
      <c r="A10" s="2"/>
      <c r="B10" s="2"/>
      <c r="C10" s="2"/>
      <c r="D10" s="2"/>
    </row>
    <row r="11" spans="1:4" ht="29.25" thickBot="1">
      <c r="A11" s="174" t="s">
        <v>45</v>
      </c>
      <c r="B11" s="174"/>
      <c r="C11" s="174"/>
      <c r="D11" s="174"/>
    </row>
    <row r="12" spans="1:4" ht="18.75">
      <c r="A12" s="6" t="s">
        <v>46</v>
      </c>
      <c r="B12" s="22">
        <v>210</v>
      </c>
      <c r="C12" s="7" t="s">
        <v>47</v>
      </c>
      <c r="D12" s="8">
        <v>44865</v>
      </c>
    </row>
    <row r="13" spans="1:4" ht="45">
      <c r="A13" s="175" t="s">
        <v>48</v>
      </c>
      <c r="B13" s="176"/>
      <c r="C13" s="3" t="s">
        <v>73</v>
      </c>
      <c r="D13" s="18" t="s">
        <v>49</v>
      </c>
    </row>
    <row r="14" spans="1:4">
      <c r="A14" s="177" t="s">
        <v>50</v>
      </c>
      <c r="B14" s="178"/>
      <c r="C14" s="179" t="s">
        <v>51</v>
      </c>
      <c r="D14" s="180"/>
    </row>
    <row r="15" spans="1:4" ht="42" customHeight="1">
      <c r="A15" s="161" t="s">
        <v>52</v>
      </c>
      <c r="B15" s="162"/>
      <c r="C15" s="163" t="s">
        <v>78</v>
      </c>
      <c r="D15" s="164"/>
    </row>
    <row r="16" spans="1:4">
      <c r="A16" s="9" t="s">
        <v>53</v>
      </c>
      <c r="B16" s="4" t="s">
        <v>54</v>
      </c>
      <c r="C16" s="4" t="s">
        <v>55</v>
      </c>
      <c r="D16" s="10" t="s">
        <v>75</v>
      </c>
    </row>
    <row r="17" spans="1:6">
      <c r="A17" s="9" t="s">
        <v>56</v>
      </c>
      <c r="B17" s="4">
        <v>29</v>
      </c>
      <c r="C17" s="4" t="s">
        <v>56</v>
      </c>
      <c r="D17" s="10">
        <v>29</v>
      </c>
    </row>
    <row r="18" spans="1:6">
      <c r="A18" s="9" t="s">
        <v>57</v>
      </c>
      <c r="B18" s="4" t="s">
        <v>58</v>
      </c>
      <c r="C18" s="4" t="s">
        <v>57</v>
      </c>
      <c r="D18" s="10" t="s">
        <v>58</v>
      </c>
    </row>
    <row r="19" spans="1:6">
      <c r="A19" s="9" t="s">
        <v>59</v>
      </c>
      <c r="B19" s="4" t="s">
        <v>60</v>
      </c>
      <c r="C19" s="4" t="s">
        <v>61</v>
      </c>
      <c r="D19" s="23" t="s">
        <v>77</v>
      </c>
    </row>
    <row r="20" spans="1:6">
      <c r="A20" s="9" t="s">
        <v>62</v>
      </c>
      <c r="B20" s="4" t="s">
        <v>63</v>
      </c>
      <c r="C20" s="4" t="s">
        <v>64</v>
      </c>
      <c r="D20" s="10" t="s">
        <v>65</v>
      </c>
    </row>
    <row r="21" spans="1:6">
      <c r="A21" s="9" t="s">
        <v>66</v>
      </c>
      <c r="B21" s="165" t="s">
        <v>67</v>
      </c>
      <c r="C21" s="165"/>
      <c r="D21" s="166"/>
    </row>
    <row r="22" spans="1:6">
      <c r="A22" s="9" t="s">
        <v>68</v>
      </c>
      <c r="B22" s="165">
        <v>998515</v>
      </c>
      <c r="C22" s="165"/>
      <c r="D22" s="166"/>
    </row>
    <row r="23" spans="1:6">
      <c r="A23" s="16" t="s">
        <v>69</v>
      </c>
      <c r="B23" s="167" t="s">
        <v>43</v>
      </c>
      <c r="C23" s="167"/>
      <c r="D23" s="17" t="s">
        <v>70</v>
      </c>
    </row>
    <row r="24" spans="1:6" ht="29.25" customHeight="1">
      <c r="A24" s="11" t="s">
        <v>34</v>
      </c>
      <c r="B24" s="168" t="s">
        <v>292</v>
      </c>
      <c r="C24" s="168"/>
      <c r="D24" s="13">
        <f>+'salary work sheet'!AV77</f>
        <v>1366595.1224150646</v>
      </c>
      <c r="E24" s="1"/>
      <c r="F24" s="1"/>
    </row>
    <row r="25" spans="1:6">
      <c r="A25" s="11" t="s">
        <v>85</v>
      </c>
      <c r="B25" s="168" t="s">
        <v>94</v>
      </c>
      <c r="C25" s="168"/>
      <c r="D25" s="13">
        <f>+'salary work sheet'!AY77</f>
        <v>64170</v>
      </c>
    </row>
    <row r="26" spans="1:6">
      <c r="A26" s="14"/>
      <c r="B26" s="169" t="s">
        <v>140</v>
      </c>
      <c r="C26" s="169"/>
      <c r="D26" s="15">
        <f>SUM(D24:D25)</f>
        <v>1430765.1224150646</v>
      </c>
    </row>
    <row r="27" spans="1:6" ht="15" customHeight="1">
      <c r="A27" s="170" t="s">
        <v>36</v>
      </c>
      <c r="B27" s="172" t="s">
        <v>71</v>
      </c>
      <c r="C27" s="172"/>
      <c r="D27" s="12">
        <f>SUM(D26)*9%</f>
        <v>128768.86101735581</v>
      </c>
    </row>
    <row r="28" spans="1:6">
      <c r="A28" s="171"/>
      <c r="B28" s="172" t="s">
        <v>72</v>
      </c>
      <c r="C28" s="172"/>
      <c r="D28" s="12">
        <f>SUM(D26)*9%</f>
        <v>128768.86101735581</v>
      </c>
    </row>
    <row r="29" spans="1:6" ht="30" customHeight="1">
      <c r="A29" s="152" t="s">
        <v>141</v>
      </c>
      <c r="B29" s="153"/>
      <c r="C29" s="154"/>
      <c r="D29" s="19">
        <f>D26+D27+D28</f>
        <v>1688302.8444497762</v>
      </c>
      <c r="E29" s="1"/>
    </row>
    <row r="30" spans="1:6" ht="30" customHeight="1" thickBot="1">
      <c r="A30" s="155" t="s">
        <v>309</v>
      </c>
      <c r="B30" s="156"/>
      <c r="C30" s="156"/>
      <c r="D30" s="157"/>
      <c r="F30" s="1"/>
    </row>
    <row r="31" spans="1:6" ht="126" customHeight="1" thickBot="1">
      <c r="A31" s="158" t="s">
        <v>74</v>
      </c>
      <c r="B31" s="159"/>
      <c r="C31" s="159"/>
      <c r="D31" s="160"/>
    </row>
    <row r="32" spans="1:6">
      <c r="A32" s="5"/>
    </row>
  </sheetData>
  <mergeCells count="19">
    <mergeCell ref="A1:D1"/>
    <mergeCell ref="A11:D11"/>
    <mergeCell ref="A13:B13"/>
    <mergeCell ref="A14:B14"/>
    <mergeCell ref="C14:D14"/>
    <mergeCell ref="A29:C29"/>
    <mergeCell ref="A30:D30"/>
    <mergeCell ref="A31:D31"/>
    <mergeCell ref="A15:B15"/>
    <mergeCell ref="C15:D15"/>
    <mergeCell ref="B21:D21"/>
    <mergeCell ref="B22:D22"/>
    <mergeCell ref="B23:C23"/>
    <mergeCell ref="B24:C24"/>
    <mergeCell ref="B25:C25"/>
    <mergeCell ref="B26:C26"/>
    <mergeCell ref="A27:A28"/>
    <mergeCell ref="B27:C27"/>
    <mergeCell ref="B28:C28"/>
  </mergeCells>
  <pageMargins left="0.7" right="0.7" top="0.75" bottom="0.75" header="0.3" footer="0.3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salary work sheet</vt:lpstr>
      <vt:lpstr>October' 22 Attand</vt:lpstr>
      <vt:lpstr>Invoice_1</vt:lpstr>
      <vt:lpstr>Sheet2</vt:lpstr>
      <vt:lpstr>Invoice_1!Print_Area</vt:lpstr>
      <vt:lpstr>'salary work sheet'!Print_Area</vt:lpstr>
    </vt:vector>
  </TitlesOfParts>
  <Company>canvera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Krishna</dc:creator>
  <cp:lastModifiedBy>Windows User</cp:lastModifiedBy>
  <cp:lastPrinted>2022-11-01T05:55:02Z</cp:lastPrinted>
  <dcterms:created xsi:type="dcterms:W3CDTF">2015-06-08T09:01:55Z</dcterms:created>
  <dcterms:modified xsi:type="dcterms:W3CDTF">2022-11-29T05:39:37Z</dcterms:modified>
</cp:coreProperties>
</file>