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Boot camp\Excel Challenge\"/>
    </mc:Choice>
  </mc:AlternateContent>
  <xr:revisionPtr revIDLastSave="0" documentId="13_ncr:1_{AE293AB6-C974-4513-9495-BEEDAF2C3BB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ivot table 1" sheetId="2" r:id="rId1"/>
    <sheet name="Crowd funding analysis" sheetId="7" r:id="rId2"/>
    <sheet name="Statiscal analysis" sheetId="8" r:id="rId3"/>
    <sheet name="Pivot table 2" sheetId="4" r:id="rId4"/>
    <sheet name="Pivot table 3" sheetId="6" r:id="rId5"/>
    <sheet name="Crowdfunding" sheetId="1" r:id="rId6"/>
  </sheets>
  <definedNames>
    <definedName name="_xlnm._FilterDatabase" localSheetId="5" hidden="1">Crowdfunding!$F$1:$G$1001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8" l="1"/>
  <c r="H17" i="8"/>
  <c r="H5" i="8"/>
  <c r="H6" i="8"/>
  <c r="H16" i="8"/>
  <c r="H15" i="8"/>
  <c r="H14" i="8"/>
  <c r="H13" i="8"/>
  <c r="H7" i="8"/>
  <c r="H9" i="8"/>
  <c r="H8" i="8"/>
  <c r="C13" i="7"/>
  <c r="D13" i="7"/>
  <c r="D12" i="7"/>
  <c r="C12" i="7"/>
  <c r="D11" i="7"/>
  <c r="C11" i="7"/>
  <c r="C9" i="7"/>
  <c r="D10" i="7"/>
  <c r="D9" i="7"/>
  <c r="D8" i="7"/>
  <c r="C8" i="7"/>
  <c r="D7" i="7"/>
  <c r="C7" i="7"/>
  <c r="D6" i="7"/>
  <c r="C6" i="7"/>
  <c r="D5" i="7"/>
  <c r="C5" i="7"/>
  <c r="D4" i="7"/>
  <c r="C4" i="7"/>
  <c r="D3" i="7"/>
  <c r="D2" i="7"/>
  <c r="C3" i="7"/>
  <c r="C2" i="7"/>
  <c r="B13" i="7"/>
  <c r="B11" i="7"/>
  <c r="E11" i="7" s="1"/>
  <c r="B9" i="7"/>
  <c r="C10" i="7"/>
  <c r="B10" i="7"/>
  <c r="B8" i="7"/>
  <c r="B7" i="7"/>
  <c r="B6" i="7"/>
  <c r="B5" i="7"/>
  <c r="B4" i="7"/>
  <c r="B3" i="7"/>
  <c r="B12" i="7"/>
  <c r="B2" i="7"/>
  <c r="O100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2" i="1"/>
  <c r="R2" i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3" i="1"/>
  <c r="T3" i="1" s="1"/>
  <c r="R4" i="1"/>
  <c r="T4" i="1" s="1"/>
  <c r="T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E8" i="7" l="1"/>
  <c r="E12" i="7"/>
  <c r="G12" i="7" s="1"/>
  <c r="E7" i="7"/>
  <c r="H7" i="7" s="1"/>
  <c r="G8" i="7"/>
  <c r="H8" i="7"/>
  <c r="G11" i="7"/>
  <c r="H11" i="7"/>
  <c r="E2" i="7"/>
  <c r="F2" i="7" s="1"/>
  <c r="E10" i="7"/>
  <c r="G10" i="7" s="1"/>
  <c r="E6" i="7"/>
  <c r="F6" i="7" s="1"/>
  <c r="F12" i="7"/>
  <c r="F8" i="7"/>
  <c r="E3" i="7"/>
  <c r="G3" i="7" s="1"/>
  <c r="E9" i="7"/>
  <c r="F9" i="7" s="1"/>
  <c r="E5" i="7"/>
  <c r="H5" i="7" s="1"/>
  <c r="F11" i="7"/>
  <c r="E4" i="7"/>
  <c r="G4" i="7" s="1"/>
  <c r="E13" i="7"/>
  <c r="F13" i="7" s="1"/>
  <c r="H12" i="7" l="1"/>
  <c r="H9" i="7"/>
  <c r="H6" i="7"/>
  <c r="G6" i="7"/>
  <c r="F7" i="7"/>
  <c r="G7" i="7"/>
  <c r="F4" i="7"/>
  <c r="F5" i="7"/>
  <c r="F3" i="7"/>
  <c r="H13" i="7"/>
  <c r="H4" i="7"/>
  <c r="H10" i="7"/>
  <c r="H3" i="7"/>
  <c r="G13" i="7"/>
  <c r="G5" i="7"/>
  <c r="G9" i="7"/>
  <c r="G2" i="7"/>
  <c r="F10" i="7"/>
  <c r="H2" i="7"/>
  <c r="H10" i="8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<sst xmlns="http://schemas.openxmlformats.org/spreadsheetml/2006/main" count="9071" uniqueCount="2119">
  <si>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</si>
  <si>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</si>
  <si>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</si>
  <si>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</si>
  <si>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</si>
  <si>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</si>
  <si>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</si>
  <si>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</si>
  <si>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</si>
  <si>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</si>
  <si>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</si>
  <si>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</si>
  <si>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</si>
  <si>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</si>
  <si>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</si>
  <si>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</si>
  <si>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</si>
  <si>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</si>
  <si>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</si>
  <si>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</si>
  <si>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</si>
  <si>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</si>
  <si>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</si>
  <si>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</si>
  <si>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</si>
  <si>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</si>
  <si>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</si>
  <si>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</si>
  <si>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</si>
  <si>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</si>
  <si>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</si>
  <si>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</si>
  <si>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</si>
  <si>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</si>
  <si>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</si>
  <si>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</si>
  <si>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</si>
  <si>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</si>
  <si>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</si>
  <si>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</si>
  <si>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</si>
  <si>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</si>
  <si>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</si>
  <si>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</si>
  <si>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</si>
  <si>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</si>
  <si>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</si>
  <si>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</si>
  <si>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</si>
  <si>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</si>
  <si>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</si>
  <si>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</si>
  <si>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</si>
  <si>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</si>
  <si>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</si>
  <si>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</si>
  <si>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</si>
  <si>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</si>
  <si>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</si>
  <si>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</si>
  <si>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</si>
  <si>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</si>
  <si>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</si>
  <si>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</si>
  <si>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</si>
  <si>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</si>
  <si>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</si>
  <si>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</si>
  <si>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</si>
  <si>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</si>
  <si>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</si>
  <si>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</si>
  <si>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</si>
  <si>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</si>
  <si>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</si>
  <si>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</si>
  <si>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</si>
  <si>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</si>
  <si>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</si>
  <si>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</si>
  <si>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</si>
  <si>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</si>
  <si>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</si>
  <si>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</si>
  <si>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</si>
  <si>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</si>
  <si>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</si>
  <si>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</si>
  <si>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</si>
  <si>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</si>
  <si>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</si>
  <si>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</si>
  <si>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</si>
  <si>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</si>
  <si>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</si>
  <si>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</si>
  <si>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</si>
  <si>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</si>
  <si>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</si>
  <si>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</si>
  <si>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</si>
  <si>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</si>
  <si>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</si>
  <si>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</si>
  <si>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</si>
  <si>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</si>
  <si>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</si>
  <si>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</si>
  <si>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</si>
  <si>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</si>
  <si>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</si>
  <si>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</si>
  <si>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</si>
  <si>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</si>
  <si>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</si>
  <si>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</si>
  <si>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</si>
  <si>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</si>
  <si>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</si>
  <si>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</si>
  <si>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</si>
  <si>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</si>
  <si>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</si>
  <si>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</si>
  <si>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</si>
  <si>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</si>
  <si>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</si>
  <si>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</si>
  <si>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</si>
  <si>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</si>
  <si>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</si>
  <si>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</si>
  <si>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</si>
  <si>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</si>
  <si>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</si>
  <si>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</si>
  <si>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</si>
  <si>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</si>
  <si>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</si>
  <si>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</si>
  <si>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</si>
  <si>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</si>
  <si>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</si>
  <si>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</si>
  <si>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</si>
  <si>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</si>
  <si>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</si>
  <si>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</si>
  <si>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</si>
  <si>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</si>
  <si>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</si>
  <si>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</si>
  <si>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</si>
  <si>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</si>
  <si>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</si>
  <si>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</si>
  <si>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</si>
  <si>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</si>
  <si>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</si>
  <si>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</si>
  <si>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</si>
  <si>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</si>
  <si>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</si>
  <si>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</si>
  <si>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</si>
  <si>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</si>
  <si>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</si>
  <si>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</si>
  <si>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</si>
  <si>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</si>
  <si>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</si>
  <si>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</si>
  <si>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</si>
  <si>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</si>
  <si>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</si>
  <si>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</si>
  <si>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</si>
  <si>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</si>
  <si>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</si>
  <si>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</si>
  <si>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</si>
  <si>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</si>
  <si>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</si>
  <si>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</si>
  <si>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</si>
  <si>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</si>
  <si>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</si>
  <si>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</si>
  <si>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</si>
  <si>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</si>
  <si>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</si>
  <si>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</si>
  <si>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</si>
  <si>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</si>
  <si>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</si>
  <si>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</si>
  <si>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</si>
  <si>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</si>
  <si>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</si>
  <si>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</si>
  <si>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</si>
  <si>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</si>
  <si>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</si>
  <si>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</si>
  <si>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</si>
  <si>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</si>
  <si>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</si>
  <si>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</si>
  <si>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</si>
  <si>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</si>
  <si>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</si>
  <si>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</si>
  <si>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</si>
  <si>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</si>
  <si>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</si>
  <si>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</si>
  <si>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</si>
  <si>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</si>
  <si>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</si>
  <si>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</si>
  <si>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</si>
  <si>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</si>
  <si>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</si>
  <si>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</si>
  <si>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</si>
  <si>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</si>
  <si>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</si>
  <si>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</si>
  <si>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</si>
  <si>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</si>
  <si>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</si>
  <si>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</si>
  <si>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</si>
  <si>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</si>
  <si>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</si>
  <si>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</si>
  <si>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</si>
  <si>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</si>
  <si>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</si>
  <si>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</si>
  <si>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</si>
  <si>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</si>
  <si>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</si>
  <si>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</si>
  <si>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</si>
  <si>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</si>
  <si>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</si>
  <si>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</si>
  <si>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</si>
  <si>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</si>
  <si>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</si>
  <si>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</si>
  <si>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</si>
  <si>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</si>
  <si>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</si>
  <si>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</si>
  <si>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</si>
  <si>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</si>
  <si>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</si>
  <si>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</si>
  <si>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</si>
  <si>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</si>
  <si>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</si>
  <si>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</si>
  <si>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</si>
  <si>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</si>
  <si>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</si>
  <si>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</si>
  <si>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</si>
  <si>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</si>
  <si>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</si>
  <si>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</si>
  <si>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</si>
  <si>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</si>
  <si>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</si>
  <si>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</si>
  <si>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</si>
  <si>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</si>
  <si>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</si>
  <si>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</si>
  <si>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</si>
  <si>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</si>
  <si>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</si>
  <si>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</si>
  <si>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</si>
  <si>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</si>
  <si>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</si>
  <si>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</si>
  <si>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</si>
  <si>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</si>
  <si>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</si>
  <si>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</si>
  <si>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</si>
  <si>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</si>
  <si>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</si>
  <si>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</si>
  <si>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</si>
  <si>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</si>
  <si>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</si>
  <si>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</si>
  <si>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</si>
  <si>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</si>
  <si>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</si>
  <si>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</si>
  <si>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</si>
  <si>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</si>
  <si>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</si>
  <si>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</si>
  <si>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</si>
  <si>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</si>
  <si>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</si>
  <si>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</si>
  <si>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</si>
  <si>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</si>
  <si>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</si>
  <si>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</si>
  <si>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</si>
  <si>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</si>
  <si>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</si>
  <si>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</si>
  <si>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</si>
  <si>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</si>
  <si>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</si>
  <si>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</si>
  <si>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</si>
  <si>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</si>
  <si>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</si>
  <si>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</si>
  <si>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</si>
  <si>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</si>
  <si>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</si>
  <si>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</si>
  <si>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</si>
  <si>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</si>
  <si>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</si>
  <si>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</si>
  <si>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</si>
  <si>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</si>
  <si>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</si>
  <si>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</si>
  <si>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</si>
  <si>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</si>
  <si>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</si>
  <si>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</si>
  <si>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</si>
  <si>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</si>
  <si>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</si>
  <si>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</si>
  <si>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</si>
  <si>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</si>
  <si>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</si>
  <si>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</si>
  <si>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</si>
  <si>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</si>
  <si>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</si>
  <si>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</si>
  <si>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</si>
  <si>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</si>
  <si>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</si>
  <si>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</si>
  <si>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</si>
  <si>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</si>
  <si>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</si>
  <si>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</si>
  <si>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</si>
  <si>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</si>
  <si>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</si>
  <si>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</si>
  <si>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</si>
  <si>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</si>
  <si>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</si>
  <si>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</si>
  <si>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</si>
  <si>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</si>
  <si>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</si>
  <si>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</si>
  <si>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</si>
  <si>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</si>
  <si>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</si>
  <si>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</si>
  <si>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</si>
  <si>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</si>
  <si>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</si>
  <si>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</si>
  <si>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</si>
  <si>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</si>
  <si>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</si>
  <si>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</si>
  <si>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</si>
  <si>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</si>
  <si>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</si>
  <si>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</si>
  <si>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</si>
  <si>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</si>
  <si>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</si>
  <si>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</si>
  <si>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</si>
  <si>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</si>
  <si>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</si>
  <si>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</si>
  <si>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</si>
  <si>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</si>
  <si>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</si>
  <si>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</si>
  <si>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</si>
  <si>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</si>
  <si>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</si>
  <si>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</si>
  <si>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</si>
  <si>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</si>
  <si>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</si>
  <si>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</si>
  <si>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</si>
  <si>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</si>
  <si>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</si>
  <si>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</si>
  <si>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</si>
  <si>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</si>
  <si>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</si>
  <si>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</si>
  <si>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</si>
  <si>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</si>
  <si>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</si>
  <si>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</si>
  <si>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</si>
  <si>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</si>
  <si>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</si>
  <si>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</si>
  <si>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</si>
  <si>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</si>
  <si>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</si>
  <si>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</si>
  <si>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</si>
  <si>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</si>
  <si>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</si>
  <si>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</si>
  <si>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</si>
  <si>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</si>
  <si>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</si>
  <si>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</si>
  <si>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</si>
  <si>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</si>
  <si>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</si>
  <si>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</si>
  <si>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</si>
  <si>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</si>
  <si>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</si>
  <si>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</si>
  <si>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</si>
  <si>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</si>
  <si>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</si>
  <si>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</si>
  <si>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</si>
  <si>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</si>
  <si>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</si>
  <si>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</si>
  <si>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</si>
  <si>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</si>
  <si>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</si>
  <si>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</si>
  <si>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</si>
  <si>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</si>
  <si>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</si>
  <si>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</si>
  <si>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</si>
  <si>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</si>
  <si>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</si>
  <si>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</si>
  <si>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</si>
  <si>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</si>
  <si>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</si>
  <si>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</si>
  <si>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</si>
  <si>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</si>
  <si>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</si>
  <si>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</si>
  <si>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</si>
  <si>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</si>
  <si>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</si>
  <si>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</si>
  <si>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</si>
  <si>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</si>
  <si>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</si>
  <si>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</si>
  <si>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</si>
  <si>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</si>
  <si>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</si>
  <si>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</si>
  <si>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</si>
  <si>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</si>
  <si>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</si>
  <si>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</si>
  <si>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</si>
  <si>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</si>
  <si>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</si>
  <si>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</si>
  <si>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</si>
  <si>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</si>
  <si>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</si>
  <si>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</si>
  <si>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</si>
  <si>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</si>
  <si>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</si>
  <si>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</si>
  <si>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</si>
  <si>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</si>
  <si>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</si>
  <si>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</si>
  <si>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</si>
  <si>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</si>
  <si>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</si>
  <si>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</si>
  <si>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</si>
  <si>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</si>
  <si>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</si>
  <si>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</si>
  <si>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</si>
  <si>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</si>
  <si>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</si>
  <si>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</si>
  <si>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</si>
  <si>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</si>
  <si>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</si>
  <si>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</si>
  <si>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</si>
  <si>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</si>
  <si>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</si>
  <si>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</si>
  <si>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</si>
  <si>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</si>
  <si>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</si>
  <si>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</si>
  <si>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</si>
  <si>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</si>
  <si>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</si>
  <si>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</si>
  <si>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</si>
  <si>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</si>
  <si>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</si>
  <si>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</si>
  <si>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</si>
  <si>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</si>
  <si>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</si>
  <si>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</si>
  <si>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</si>
  <si>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</si>
  <si>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</si>
  <si>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</si>
  <si>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</si>
  <si>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</si>
  <si>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</si>
  <si>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</si>
  <si>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</si>
  <si>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</si>
  <si>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</si>
  <si>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</si>
  <si>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</si>
  <si>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</si>
  <si>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</si>
  <si>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</si>
  <si>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</si>
  <si>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</si>
  <si>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</si>
  <si>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</si>
  <si>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</si>
  <si>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</si>
  <si>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</si>
  <si>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</si>
  <si>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</si>
  <si>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</si>
  <si>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</si>
  <si>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</si>
  <si>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</si>
  <si>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</si>
  <si>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</si>
  <si>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</si>
  <si>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</si>
  <si>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</si>
  <si>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</si>
  <si>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</si>
  <si>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</si>
  <si>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</si>
  <si>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</si>
  <si>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</si>
  <si>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</si>
  <si>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</si>
  <si>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</si>
  <si>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</si>
  <si>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</si>
  <si>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</si>
  <si>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</si>
  <si>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</si>
  <si>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</si>
  <si>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</si>
  <si>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</si>
  <si>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</si>
  <si>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</si>
  <si>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</si>
  <si>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</si>
  <si>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</si>
  <si>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</si>
  <si>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</si>
  <si>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</si>
  <si>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</si>
  <si>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</si>
  <si>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</si>
  <si>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</si>
  <si>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</si>
  <si>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</si>
  <si>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</si>
  <si>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</si>
  <si>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</si>
  <si>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</si>
  <si>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</si>
  <si>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</si>
  <si>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</si>
  <si>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</si>
  <si>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</si>
  <si>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</si>
  <si>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</si>
  <si>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</si>
  <si>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</si>
  <si>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</si>
  <si>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</si>
  <si>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</si>
  <si>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</si>
  <si>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</si>
  <si>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</si>
  <si>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</si>
  <si>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</si>
  <si>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</si>
  <si>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</si>
  <si>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</si>
  <si>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</si>
  <si>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</si>
  <si>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</si>
  <si>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</si>
  <si>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</si>
  <si>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</si>
  <si>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</si>
  <si>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</si>
  <si>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</si>
  <si>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</si>
  <si>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</si>
  <si>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</si>
  <si>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</si>
  <si>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</si>
  <si>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</si>
  <si>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</si>
  <si>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</si>
  <si>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</si>
  <si>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</si>
  <si>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</si>
  <si>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</si>
  <si>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</si>
  <si>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</si>
  <si>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</si>
  <si>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</si>
  <si>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</si>
  <si>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</si>
  <si>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</si>
  <si>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</si>
  <si>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</si>
  <si>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</si>
  <si>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</si>
  <si>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</si>
  <si>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</si>
  <si>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</si>
  <si>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</si>
  <si>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</si>
  <si>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</si>
  <si>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</si>
  <si>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</si>
  <si>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</si>
  <si>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</si>
  <si>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</si>
  <si>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</si>
  <si>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</si>
  <si>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</si>
  <si>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</si>
  <si>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</si>
  <si>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</si>
  <si>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</si>
  <si>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</si>
  <si>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</si>
  <si>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</si>
  <si>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</si>
  <si>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</si>
  <si>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</si>
  <si>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</si>
  <si>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</si>
  <si>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</si>
  <si>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</si>
  <si>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</si>
  <si>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</si>
  <si>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</si>
  <si>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</si>
  <si>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</si>
  <si>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</si>
  <si>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</si>
  <si>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</si>
  <si>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</si>
  <si>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</si>
  <si>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</si>
  <si>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</si>
  <si>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</si>
  <si>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</si>
  <si>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</si>
  <si>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</si>
  <si>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</si>
  <si>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</si>
  <si>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</si>
  <si>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</si>
  <si>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</si>
  <si>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</si>
  <si>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</si>
  <si>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</si>
  <si>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</si>
  <si>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</si>
  <si>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</si>
  <si>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</si>
  <si>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</si>
  <si>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</si>
  <si>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</si>
  <si>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</si>
  <si>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</si>
  <si>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</si>
  <si>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</si>
  <si>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</si>
  <si>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</si>
  <si>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</si>
  <si>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</si>
  <si>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</si>
  <si>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</si>
  <si>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</si>
  <si>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</si>
  <si>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</si>
  <si>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</si>
  <si>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</si>
  <si>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</si>
  <si>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</si>
  <si>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</si>
  <si>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</si>
  <si>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</si>
  <si>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</si>
  <si>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</si>
  <si>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</si>
  <si>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</si>
  <si>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</si>
  <si>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</si>
  <si>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</si>
  <si>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</si>
  <si>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</si>
  <si>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</si>
  <si>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</si>
  <si>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</si>
  <si>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</si>
  <si>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</si>
  <si>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</si>
  <si>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</si>
  <si>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</si>
  <si>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</si>
  <si>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</si>
  <si>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</si>
  <si>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</si>
  <si>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</si>
  <si>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</si>
  <si>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</si>
  <si>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</si>
  <si>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</si>
  <si>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</si>
  <si>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</si>
  <si>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</si>
  <si>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</si>
  <si>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</si>
  <si>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</si>
  <si>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</si>
  <si>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</si>
  <si>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</si>
  <si>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</si>
  <si>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</si>
  <si>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</si>
  <si>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</si>
  <si>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</si>
  <si>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</si>
  <si>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</si>
  <si>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</si>
  <si>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</si>
  <si>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</si>
  <si>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</si>
  <si>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</si>
  <si>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</si>
  <si>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</si>
  <si>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</si>
  <si>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</si>
  <si>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</si>
  <si>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</si>
  <si>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</si>
  <si>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</si>
  <si>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</si>
  <si>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</si>
  <si>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</si>
  <si>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</si>
  <si>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</si>
  <si>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</si>
  <si>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</si>
  <si>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</si>
  <si>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</si>
  <si>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</si>
  <si>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</si>
  <si>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</si>
  <si>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</si>
  <si>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</si>
  <si>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</si>
  <si>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</si>
  <si>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</si>
  <si>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</si>
  <si>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</si>
  <si>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</si>
  <si>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</si>
  <si>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</si>
  <si>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</si>
  <si>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</si>
  <si>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</si>
  <si>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</si>
  <si>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</si>
  <si>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</si>
  <si>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</si>
  <si>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</si>
  <si>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</si>
  <si>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</si>
  <si>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</si>
  <si>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</si>
  <si>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</si>
  <si>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</si>
  <si>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</si>
  <si>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</si>
  <si>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</si>
  <si>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</si>
  <si>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</si>
  <si>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</si>
  <si>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</si>
  <si>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</si>
  <si>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</si>
  <si>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</si>
  <si>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</si>
  <si>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</si>
  <si>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</si>
  <si>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</si>
  <si>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</si>
  <si>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</si>
  <si>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</si>
  <si>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</si>
  <si>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</si>
  <si>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</si>
  <si>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</si>
  <si>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</si>
  <si>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</si>
  <si>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</si>
  <si>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</si>
  <si>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</si>
  <si>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</si>
  <si>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</si>
  <si>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</si>
  <si>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</si>
  <si>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</si>
  <si>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</si>
  <si>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</si>
  <si>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</si>
  <si>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</si>
  <si>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</si>
  <si>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</si>
  <si>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</si>
  <si>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</si>
  <si>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</si>
  <si>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</si>
  <si>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</si>
  <si>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</si>
  <si>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</si>
  <si>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</si>
  <si>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</si>
  <si>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</si>
  <si>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</si>
  <si>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</si>
  <si>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</si>
  <si>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</si>
  <si>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</si>
  <si>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</si>
  <si>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</si>
  <si>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</si>
  <si>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</si>
  <si>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</si>
  <si>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</si>
  <si>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</si>
  <si>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</si>
  <si>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</si>
  <si>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</si>
  <si>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</si>
  <si>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</si>
  <si>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</si>
  <si>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</si>
  <si>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</si>
  <si>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</si>
  <si>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</si>
  <si>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</si>
  <si>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</si>
  <si>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</si>
  <si>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</si>
  <si>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</si>
  <si>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</si>
  <si>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</si>
  <si>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</si>
  <si>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</si>
  <si>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</si>
  <si>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</si>
  <si>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</si>
  <si>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</si>
  <si>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</si>
  <si>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</si>
  <si>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</si>
  <si>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</si>
  <si>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</si>
  <si>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</si>
  <si>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</si>
  <si>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</si>
  <si>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</si>
  <si>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</si>
  <si>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</si>
  <si>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</si>
  <si>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</si>
  <si>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</si>
  <si>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</si>
  <si>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</si>
  <si>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</si>
  <si>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</si>
  <si>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</si>
  <si>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</si>
  <si>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</si>
  <si>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</si>
  <si>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</si>
  <si>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</si>
  <si>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</si>
  <si>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</si>
  <si>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</si>
  <si>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</si>
  <si>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</si>
  <si>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</si>
  <si>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</si>
  <si>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</si>
  <si>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</si>
  <si>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</si>
  <si>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</si>
  <si>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</si>
  <si>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</si>
  <si>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</si>
  <si>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</si>
  <si>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</si>
  <si>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</si>
  <si>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</si>
  <si>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</si>
  <si>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</si>
  <si>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</si>
  <si>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</si>
  <si>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</si>
  <si>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</si>
  <si>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</si>
  <si>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</si>
  <si>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</si>
  <si>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</si>
  <si>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</si>
  <si>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</si>
  <si>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</si>
  <si>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</si>
  <si>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</si>
  <si>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</si>
  <si>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</si>
  <si>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</si>
  <si>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</si>
  <si>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</si>
  <si>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</si>
  <si>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</si>
  <si>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</si>
  <si>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</si>
  <si>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</si>
  <si>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</si>
  <si>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</si>
  <si>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</si>
  <si>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</si>
  <si>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</si>
  <si>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</si>
  <si>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</si>
  <si>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</si>
  <si>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</si>
  <si>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</si>
  <si>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</si>
  <si>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</si>
  <si>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</si>
  <si>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</si>
  <si>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</si>
  <si>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</si>
  <si>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</si>
  <si>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</si>
  <si>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</si>
  <si>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</si>
  <si>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</si>
  <si>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</si>
  <si>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</si>
  <si>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</si>
  <si>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</si>
  <si>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</si>
  <si>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</si>
  <si>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</si>
  <si>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</si>
  <si>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</si>
  <si>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</si>
  <si>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</si>
  <si>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</si>
  <si>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</si>
  <si>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</si>
  <si>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</si>
  <si>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</si>
  <si>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</si>
  <si>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</si>
  <si>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</si>
  <si>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</si>
  <si>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</si>
  <si>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</si>
  <si>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</si>
  <si>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</si>
  <si>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</si>
  <si>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</si>
  <si>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</si>
  <si>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</si>
  <si>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</si>
  <si>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</si>
  <si>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</si>
  <si>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</si>
  <si>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</si>
  <si>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</si>
  <si>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</si>
  <si>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</si>
  <si>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</si>
  <si>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</si>
  <si>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</si>
  <si>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</si>
  <si>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</si>
  <si>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</si>
  <si>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</si>
  <si>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</si>
  <si>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</si>
  <si>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</si>
  <si>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</si>
  <si>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</si>
  <si>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</si>
  <si>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</si>
  <si>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</si>
  <si>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</si>
  <si>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</si>
  <si>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</si>
  <si>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</si>
  <si>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</si>
  <si>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</si>
  <si>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</si>
  <si>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</si>
  <si>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</si>
  <si>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</si>
  <si>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</si>
  <si>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</si>
  <si>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</si>
  <si>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</si>
  <si>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</si>
  <si>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</si>
  <si>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</si>
  <si>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</si>
  <si>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</si>
  <si>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</si>
  <si>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</si>
  <si>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</si>
  <si>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</si>
  <si>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</si>
  <si>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</si>
  <si>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</si>
  <si>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</si>
  <si>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</si>
  <si>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</si>
  <si>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</si>
  <si>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</si>
  <si>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</si>
  <si>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</si>
  <si>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</si>
  <si>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</si>
  <si>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</si>
  <si>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</si>
  <si>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</si>
  <si>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</si>
  <si>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</si>
  <si>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</si>
  <si>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</si>
  <si>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</si>
  <si>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</si>
  <si>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</si>
  <si>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</si>
  <si>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</si>
  <si>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</si>
  <si>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</si>
  <si>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</si>
  <si>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</si>
  <si>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</si>
  <si>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</si>
  <si>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</si>
  <si>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</si>
  <si>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</si>
  <si>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</si>
  <si>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</si>
  <si>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</si>
  <si>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</si>
  <si>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</si>
  <si>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</si>
  <si>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</si>
  <si>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</si>
  <si>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</si>
  <si>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</si>
  <si>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</si>
  <si>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</si>
  <si>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</si>
  <si>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</si>
  <si>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</si>
  <si>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</si>
  <si>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</si>
  <si>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</si>
  <si>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</si>
  <si>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</si>
  <si>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</si>
  <si>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</si>
  <si>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</si>
  <si>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</si>
  <si>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</si>
  <si>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</si>
  <si>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</si>
  <si>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</si>
  <si>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</si>
  <si>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</si>
  <si>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</si>
  <si>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</si>
  <si>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</si>
  <si>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</si>
  <si>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</si>
  <si>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</si>
  <si>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</si>
  <si>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</si>
  <si>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</si>
  <si>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</si>
  <si>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</si>
  <si>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</si>
  <si>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</si>
  <si>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</si>
  <si>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</si>
  <si>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</si>
  <si>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</si>
  <si>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</si>
  <si>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</si>
  <si>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</si>
  <si>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</si>
  <si>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</si>
  <si>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</si>
  <si>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</si>
  <si>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</si>
  <si>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</si>
  <si>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</si>
  <si>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</si>
  <si>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</si>
  <si>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</si>
  <si>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</si>
  <si>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</si>
  <si>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</si>
  <si>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</si>
  <si>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</si>
  <si>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</si>
  <si>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</si>
  <si>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</si>
  <si>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</si>
  <si>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</si>
  <si>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</si>
  <si>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</si>
  <si>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</si>
  <si>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</si>
  <si>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</si>
  <si>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</si>
  <si>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</si>
  <si>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</si>
  <si>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</si>
  <si>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</si>
  <si>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</si>
  <si>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</si>
  <si>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</si>
  <si>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</si>
  <si>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</si>
  <si>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</si>
  <si>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</si>
  <si>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</si>
  <si>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</si>
  <si>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</si>
  <si>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</si>
  <si>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</si>
  <si>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</si>
  <si>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</si>
  <si>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</si>
  <si>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</si>
  <si>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</si>
  <si>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</si>
  <si>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</si>
  <si>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</si>
  <si>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</si>
  <si>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</si>
  <si>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</si>
  <si>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</si>
  <si>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</si>
  <si>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</si>
  <si>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</si>
  <si>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</si>
  <si>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</si>
  <si>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</si>
  <si>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</si>
  <si>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</si>
  <si>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</si>
  <si>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</si>
  <si>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</si>
  <si>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</si>
  <si>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</si>
  <si>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</si>
  <si>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</si>
  <si>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</si>
  <si>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</si>
  <si>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</si>
  <si>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</si>
  <si>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</si>
  <si>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</si>
  <si>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</si>
  <si>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</si>
  <si>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</si>
  <si>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</si>
  <si>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</si>
  <si>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</si>
  <si>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</si>
  <si>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</si>
  <si>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</si>
  <si>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</si>
  <si>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</si>
  <si>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</si>
  <si>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</si>
  <si>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</si>
  <si>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</si>
  <si>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</si>
  <si>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</si>
  <si>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</si>
  <si>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</si>
  <si>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</si>
  <si>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</si>
  <si>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</si>
  <si>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</si>
  <si>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</si>
  <si>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</si>
  <si>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</si>
  <si>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</si>
  <si>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</si>
  <si>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</si>
  <si>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</si>
  <si>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</si>
  <si>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</si>
  <si>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</si>
  <si>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</si>
  <si>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</si>
  <si>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</si>
  <si>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</si>
  <si>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</si>
  <si>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</si>
  <si>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</si>
  <si>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</si>
  <si>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</si>
  <si>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</si>
  <si>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</si>
  <si>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</si>
  <si>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</si>
  <si>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</si>
  <si>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</si>
  <si>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</si>
  <si>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</si>
  <si>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</si>
  <si>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</si>
  <si>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</si>
  <si>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</si>
  <si>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</si>
  <si>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</si>
  <si>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</si>
  <si>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</si>
  <si>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</si>
  <si>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</si>
  <si>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</si>
  <si>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</si>
  <si>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</si>
  <si>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</si>
  <si>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</si>
  <si>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</si>
  <si>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</si>
  <si>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</si>
  <si>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</si>
  <si>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</si>
  <si>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</si>
  <si>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</si>
  <si>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</si>
  <si>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</si>
  <si>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</si>
  <si>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</si>
  <si>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</si>
  <si>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</si>
  <si>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</si>
  <si>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</si>
  <si>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</si>
  <si>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</si>
  <si>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</si>
  <si>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</si>
  <si>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</si>
  <si>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</si>
  <si>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</si>
  <si>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</si>
  <si>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</si>
  <si>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</si>
  <si>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</si>
  <si>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</si>
  <si>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</si>
  <si>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</si>
  <si>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</si>
  <si>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</si>
  <si>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</si>
  <si>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</si>
  <si>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</si>
  <si>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</si>
  <si>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</si>
  <si>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</si>
  <si>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</si>
  <si>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</si>
  <si>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</si>
  <si>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</si>
  <si>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</si>
  <si>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</si>
  <si>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</si>
  <si>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</si>
  <si>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</si>
  <si>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</si>
  <si>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</si>
  <si>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</si>
  <si>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</si>
  <si>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</si>
  <si>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</si>
  <si>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</si>
  <si>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</si>
  <si>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</si>
  <si>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</si>
  <si>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</si>
  <si>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</si>
  <si>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</si>
  <si>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</si>
  <si>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</si>
  <si>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</si>
  <si>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</si>
  <si>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</si>
  <si>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</si>
  <si>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</si>
  <si>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</si>
  <si>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</si>
  <si>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</si>
  <si>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</si>
  <si>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</si>
  <si>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</si>
  <si>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</si>
  <si>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</si>
  <si>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</si>
  <si>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</si>
  <si>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</si>
  <si>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</si>
  <si>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</si>
  <si>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</si>
  <si>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</si>
  <si>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</si>
  <si>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</si>
  <si>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</si>
  <si>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</si>
  <si>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</si>
  <si>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</si>
  <si>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</si>
  <si>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</si>
  <si>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</si>
  <si>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</si>
  <si>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</si>
  <si>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</si>
  <si>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</si>
  <si>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</si>
  <si>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</si>
  <si>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</si>
  <si>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</si>
  <si>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</si>
  <si>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</si>
  <si>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</si>
  <si>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</si>
  <si>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</si>
  <si>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</si>
  <si>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</si>
  <si>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</si>
  <si>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</si>
  <si>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</si>
  <si>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</si>
  <si>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</si>
  <si>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</si>
  <si>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</si>
  <si>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</si>
  <si>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</si>
  <si>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</si>
  <si>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</si>
  <si>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</si>
  <si>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</si>
  <si>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</si>
  <si>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</si>
  <si>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</si>
  <si>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</si>
  <si>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</si>
  <si>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</si>
  <si>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</si>
  <si>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</si>
  <si>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</si>
  <si>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</si>
  <si>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</si>
  <si>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</si>
  <si>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</si>
  <si>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</si>
  <si>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</si>
  <si>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</si>
  <si>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</si>
  <si>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</si>
  <si>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</si>
  <si>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</si>
  <si>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</si>
  <si>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</si>
  <si>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</si>
  <si>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</si>
  <si>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</si>
  <si>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</si>
  <si>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</si>
  <si>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</si>
  <si>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</si>
  <si>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</si>
  <si>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</si>
  <si>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</si>
  <si>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</si>
  <si>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</si>
  <si>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</si>
  <si>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</si>
  <si>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</si>
  <si>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</si>
  <si>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</si>
  <si>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</si>
  <si>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</si>
  <si>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</si>
  <si>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</si>
  <si>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</si>
  <si>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</si>
  <si>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</si>
  <si>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</si>
  <si>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</si>
  <si>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</si>
  <si>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</si>
  <si>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</si>
  <si>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</si>
  <si>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</si>
  <si>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</si>
  <si>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</si>
  <si>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</si>
  <si>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</si>
  <si>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</si>
  <si>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</si>
  <si>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</si>
  <si>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</si>
  <si>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</si>
  <si>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</si>
  <si>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</si>
  <si>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</si>
  <si>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</si>
  <si>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</si>
  <si>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</si>
  <si>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</si>
  <si>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</si>
  <si>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</si>
  <si>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</si>
  <si>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</si>
  <si>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</si>
  <si>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</si>
  <si>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</si>
  <si>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</si>
  <si>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</si>
  <si>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</si>
  <si>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</si>
  <si>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</si>
  <si>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</si>
  <si>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</si>
  <si>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</si>
  <si>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</si>
  <si>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</si>
  <si>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</si>
  <si>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</si>
  <si>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</si>
  <si>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</si>
  <si>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</si>
  <si>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</si>
  <si>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</si>
  <si>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</si>
  <si>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</si>
  <si>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</si>
  <si>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</si>
  <si>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</si>
  <si>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</si>
  <si>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</si>
  <si>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</si>
  <si>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</si>
  <si>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</si>
  <si>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</si>
  <si>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</si>
  <si>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</si>
  <si>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</si>
  <si>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</si>
  <si>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</si>
  <si>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</si>
  <si>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</si>
  <si>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</si>
  <si>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</si>
  <si>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</si>
  <si>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</si>
  <si>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</si>
  <si>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</si>
  <si>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</si>
  <si>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</si>
  <si>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</si>
  <si>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</si>
  <si>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</si>
  <si>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</si>
  <si>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</si>
  <si>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</si>
  <si>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</si>
  <si>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</si>
  <si>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</si>
  <si>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</si>
  <si>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</si>
  <si>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</si>
  <si>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</si>
  <si>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</si>
  <si>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</si>
  <si>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</si>
  <si>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</si>
  <si>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</si>
  <si>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</si>
  <si>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</si>
  <si>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</si>
  <si>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</si>
  <si>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</si>
  <si>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</si>
  <si>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</si>
  <si>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</si>
  <si>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</si>
  <si>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</si>
  <si>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</si>
  <si>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</si>
  <si>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</si>
  <si>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</si>
  <si>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</si>
  <si>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</si>
  <si>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</si>
  <si>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</si>
  <si>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</si>
  <si>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</si>
  <si>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</si>
  <si>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</si>
  <si>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</si>
  <si>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</si>
  <si>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</si>
  <si>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</si>
  <si>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</si>
  <si>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</si>
  <si>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</si>
  <si>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</si>
  <si>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</si>
  <si>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</si>
  <si>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</si>
  <si>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</si>
  <si>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</si>
  <si>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</si>
  <si>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</si>
  <si>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</si>
  <si>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</si>
  <si>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</si>
  <si>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</si>
  <si>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</si>
  <si>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</si>
  <si>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</si>
  <si>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</si>
  <si>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</si>
  <si>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</si>
  <si>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</si>
  <si>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</si>
  <si>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</si>
  <si>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</si>
  <si>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</si>
  <si>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</si>
  <si>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</si>
  <si>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</si>
  <si>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</si>
  <si>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</si>
  <si>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</si>
  <si>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</si>
  <si>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</si>
  <si>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</si>
  <si>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</si>
  <si>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</si>
  <si>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</si>
  <si>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</si>
  <si>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</si>
  <si>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</si>
  <si>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</si>
  <si>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</si>
  <si>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</si>
  <si>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</si>
  <si>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</si>
  <si>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</si>
  <si>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</si>
  <si>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</si>
  <si>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</si>
  <si>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</si>
  <si>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</si>
  <si>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</si>
  <si>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</si>
  <si>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</si>
  <si>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</si>
  <si>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</si>
  <si>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</si>
  <si>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</si>
  <si>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</si>
  <si>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</si>
  <si>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</si>
  <si>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</si>
  <si>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</si>
  <si>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</si>
  <si>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</si>
  <si>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</si>
  <si>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</si>
  <si>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</si>
  <si>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</si>
  <si>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</si>
  <si>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</si>
  <si>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</si>
  <si>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</si>
  <si>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</si>
  <si>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</si>
  <si>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</si>
  <si>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</si>
  <si>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</si>
  <si>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</si>
  <si>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</si>
  <si>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</si>
  <si>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</si>
  <si>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</si>
  <si>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</si>
  <si>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</si>
  <si>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</si>
  <si>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</si>
  <si>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</si>
  <si>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</si>
  <si>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</si>
  <si>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</si>
  <si>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</si>
  <si>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</si>
  <si>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</si>
  <si>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</si>
  <si>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</si>
  <si>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</si>
  <si>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</si>
  <si>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</si>
  <si>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</si>
  <si>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</si>
  <si>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</si>
  <si>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</si>
  <si>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</si>
  <si>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</si>
  <si>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</si>
  <si>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</si>
  <si>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</si>
  <si>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</si>
  <si>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</si>
  <si>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</si>
  <si>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</si>
  <si>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</si>
  <si>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</si>
  <si>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</si>
  <si>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</si>
  <si>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</si>
  <si>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</si>
  <si>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</si>
  <si>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</si>
  <si>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</si>
  <si>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</si>
  <si>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</si>
  <si>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</si>
  <si>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</si>
  <si>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</si>
  <si>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</si>
  <si>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</si>
  <si>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</si>
  <si>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</si>
  <si>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</si>
  <si>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</si>
  <si>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</si>
  <si>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</si>
  <si>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</si>
  <si>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</si>
  <si>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</si>
  <si>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</si>
  <si>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</si>
  <si>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</si>
  <si>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</si>
  <si>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</si>
  <si>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</si>
  <si>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</si>
  <si>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</si>
  <si>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</si>
  <si>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</si>
  <si>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</si>
  <si>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</si>
  <si>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</si>
  <si>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</si>
  <si>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</si>
  <si>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</si>
  <si>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</si>
  <si>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</si>
  <si>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</si>
  <si>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</si>
  <si>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</si>
  <si>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</si>
  <si>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</si>
  <si>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</si>
  <si>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</si>
  <si>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</si>
  <si>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</si>
  <si>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</si>
  <si>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</si>
  <si>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</si>
  <si>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</si>
  <si>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</si>
  <si>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</si>
  <si>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</si>
  <si>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</si>
  <si>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</si>
  <si>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</si>
  <si>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</si>
  <si>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</si>
  <si>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</si>
  <si>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</si>
  <si>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</si>
  <si>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</si>
  <si>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</si>
  <si>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</si>
  <si>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</si>
  <si>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</si>
  <si>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</si>
  <si>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</si>
  <si>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</si>
  <si>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</si>
  <si>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</si>
  <si>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</si>
  <si>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</si>
  <si>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</si>
  <si>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</si>
  <si>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</si>
  <si>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</si>
  <si>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</si>
  <si>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</si>
  <si>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</si>
  <si>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</si>
  <si>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</si>
  <si>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</si>
  <si>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</si>
  <si>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</si>
  <si>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</si>
  <si>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</si>
  <si>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</si>
  <si>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</si>
  <si>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</si>
  <si>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</si>
  <si>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</si>
  <si>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</si>
  <si>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</si>
  <si>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</si>
  <si>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</si>
  <si>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</si>
  <si>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</si>
  <si>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</si>
  <si>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</si>
  <si>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</si>
  <si>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</si>
  <si>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</si>
  <si>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</si>
  <si>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</si>
  <si>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</si>
  <si>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</si>
  <si>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</si>
  <si>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</si>
  <si>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</si>
  <si>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</si>
  <si>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</si>
  <si>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</si>
  <si>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</si>
  <si>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</si>
  <si>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</si>
  <si>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</si>
  <si>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</si>
  <si>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</si>
  <si>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</si>
  <si>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</si>
  <si>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</si>
  <si>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</si>
  <si>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</si>
  <si>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</si>
  <si>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</si>
  <si>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</si>
  <si>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</si>
  <si>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</si>
  <si>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</si>
  <si>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</si>
  <si>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</si>
  <si>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</si>
  <si>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</si>
  <si>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</si>
  <si>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</si>
  <si>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</si>
  <si>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</si>
  <si>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</si>
  <si>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</si>
  <si>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</si>
  <si>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</si>
  <si>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</si>
  <si>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</si>
  <si>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</si>
  <si>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</si>
  <si>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</si>
  <si>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</si>
  <si>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</si>
  <si>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</si>
  <si>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</si>
  <si>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</si>
  <si>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</si>
  <si>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</si>
  <si>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</si>
  <si>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</si>
  <si>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</si>
  <si>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</si>
  <si>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</si>
  <si>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</si>
  <si>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</si>
  <si>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</si>
  <si>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</si>
  <si>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</si>
  <si>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</si>
  <si>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</si>
  <si>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</si>
  <si>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</si>
  <si>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</si>
  <si>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</si>
  <si>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</si>
  <si>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</si>
  <si>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</si>
  <si>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</si>
  <si>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</si>
  <si>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</si>
  <si>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</si>
  <si>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</si>
  <si>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</si>
  <si>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</si>
  <si>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</si>
  <si>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</si>
  <si>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</si>
  <si>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</si>
  <si>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</si>
  <si>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</si>
  <si>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</si>
  <si>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</si>
  <si>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</si>
  <si>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</si>
  <si>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</si>
  <si>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</si>
  <si>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</si>
  <si>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</si>
  <si>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</si>
  <si>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</si>
  <si>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</si>
  <si>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</si>
  <si>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</si>
  <si>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</si>
  <si>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</si>
  <si>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</si>
  <si>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</si>
  <si>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</si>
  <si>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</si>
  <si>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</si>
  <si>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</si>
  <si>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</si>
  <si>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</si>
  <si>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</si>
  <si>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</si>
  <si>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</si>
  <si>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</si>
  <si>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</si>
  <si>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</si>
  <si>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</si>
  <si>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</si>
  <si>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</si>
  <si>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</si>
  <si>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</si>
  <si>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</si>
  <si>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</si>
  <si>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</si>
  <si>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</si>
  <si>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</si>
  <si>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</si>
  <si>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</si>
  <si>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</si>
  <si>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</si>
  <si>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</si>
  <si>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</si>
  <si>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</si>
  <si>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</si>
  <si>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</si>
  <si>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</si>
  <si>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</si>
  <si>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</si>
  <si>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</si>
  <si>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</si>
  <si>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</si>
  <si>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</si>
  <si>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</si>
  <si>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</si>
  <si>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</si>
  <si>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</si>
  <si>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</si>
  <si>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</si>
  <si>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</si>
  <si>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</si>
  <si>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</si>
  <si>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</si>
  <si>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</si>
  <si>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</si>
  <si>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</si>
  <si>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</si>
  <si>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</si>
  <si>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</si>
  <si>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</si>
  <si>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</si>
  <si>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</si>
  <si>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</si>
  <si>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</si>
  <si>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</si>
  <si>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</si>
  <si>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</si>
  <si>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</si>
  <si>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</si>
  <si>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</si>
  <si>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</si>
  <si>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</si>
  <si>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</si>
  <si>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</si>
  <si>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</si>
  <si>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</si>
  <si>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</si>
  <si>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</si>
  <si>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</si>
  <si>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</si>
  <si>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</si>
  <si>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</si>
  <si>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</si>
  <si>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</si>
  <si>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</si>
  <si>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</si>
  <si>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</si>
  <si>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</si>
  <si>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</si>
  <si>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</si>
  <si>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</si>
  <si>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</si>
  <si>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</si>
  <si>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</si>
  <si>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</si>
  <si>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</si>
  <si>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</si>
  <si>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</si>
  <si>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</si>
  <si>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</si>
  <si>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</si>
  <si>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</si>
  <si>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</si>
  <si>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</si>
  <si>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</si>
  <si>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</si>
  <si>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</si>
  <si>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</si>
  <si>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</si>
  <si>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</si>
  <si>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</si>
  <si>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</si>
  <si>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</si>
  <si>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</si>
  <si>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</si>
  <si>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</si>
  <si>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</si>
  <si>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</si>
  <si>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</si>
  <si>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</si>
  <si>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</si>
  <si>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</si>
  <si>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</si>
  <si>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</si>
  <si>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</si>
  <si>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</si>
  <si>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</si>
  <si>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</si>
  <si>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</si>
  <si>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</si>
  <si>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</si>
  <si>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</si>
  <si>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</si>
  <si>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</si>
  <si>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</si>
  <si>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</si>
  <si>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</si>
  <si>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</si>
  <si>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</si>
  <si>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</si>
  <si>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</si>
  <si>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</si>
  <si>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</si>
  <si>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</si>
  <si>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</si>
  <si>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</si>
  <si>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</si>
  <si>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</si>
  <si>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</si>
  <si>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</si>
  <si>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</si>
  <si>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</si>
  <si>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</si>
  <si>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</si>
  <si>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</si>
  <si>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</si>
  <si>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</si>
  <si>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</si>
  <si>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</si>
  <si>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</si>
  <si>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</si>
  <si>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</si>
  <si>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</si>
  <si>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</si>
  <si>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</si>
  <si>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</si>
  <si>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</si>
  <si>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(blank)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</si>
  <si>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</si>
  <si>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</si>
  <si>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</si>
  <si>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</si>
  <si>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</si>
  <si>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</si>
  <si>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</si>
  <si>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</si>
  <si>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</si>
  <si>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</si>
  <si>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</si>
  <si>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</si>
  <si>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</si>
  <si>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</si>
  <si>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</si>
  <si>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</si>
  <si>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</si>
  <si>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</si>
  <si>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</si>
  <si>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</si>
  <si>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</si>
  <si>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</si>
  <si>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</si>
  <si>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</si>
  <si>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</si>
  <si>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</si>
  <si>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</si>
  <si>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</si>
  <si>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</si>
  <si>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</si>
  <si>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</si>
  <si>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30000 to 34999</t>
  </si>
  <si>
    <t>45000 to 49999</t>
  </si>
  <si>
    <t>40000 to 44999</t>
  </si>
  <si>
    <t>Outcome</t>
  </si>
  <si>
    <t>&lt;1000</t>
  </si>
  <si>
    <t>Greater than 50000</t>
  </si>
  <si>
    <t>25000 to 29999</t>
  </si>
  <si>
    <t>35000 to 39999</t>
  </si>
  <si>
    <t>Median for Successful backers</t>
  </si>
  <si>
    <t>Mean for Successful backers</t>
  </si>
  <si>
    <t>Minimum number of failed backers</t>
  </si>
  <si>
    <t>Maximum number of failed backers</t>
  </si>
  <si>
    <t>Minimum number of successful backers</t>
  </si>
  <si>
    <t>Maximum number of successful backers</t>
  </si>
  <si>
    <t>Mean number of failed backers</t>
  </si>
  <si>
    <t>Median  for failed backers</t>
  </si>
  <si>
    <t>Variance of successful backers</t>
  </si>
  <si>
    <t>Standard deviation of successful backers</t>
  </si>
  <si>
    <t>Standard deviation of failed backers</t>
  </si>
  <si>
    <t>Variance of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</si>
</sst>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 (version 1).xlsx]Pivot table 1!PivotTable1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0-486F-8765-D072C0C77DE5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90-486F-8765-D072C0C77DE5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0-486F-8765-D072C0C77DE5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0-486F-8765-D072C0C77DE5}"/>
            </c:ext>
          </c:extLst>
        </c:ser>
        <c:ser>
          <c:idx val="4"/>
          <c:order val="4"/>
          <c:tx>
            <c:strRef>
              <c:f>'Pivot table 1'!$F$4:$F$5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C090-486F-8765-D072C0C7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58560"/>
        <c:axId val="279049904"/>
      </c:barChart>
      <c:catAx>
        <c:axId val="4724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49904"/>
        <c:crosses val="autoZero"/>
        <c:auto val="1"/>
        <c:lblAlgn val="ctr"/>
        <c:lblOffset val="100"/>
        <c:noMultiLvlLbl val="0"/>
      </c:catAx>
      <c:valAx>
        <c:axId val="279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 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 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6-4462-BF12-45BEC5C01907}"/>
            </c:ext>
          </c:extLst>
        </c:ser>
        <c:ser>
          <c:idx val="5"/>
          <c:order val="5"/>
          <c:tx>
            <c:strRef>
              <c:f>'Crowd 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 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6-4462-BF12-45BEC5C01907}"/>
            </c:ext>
          </c:extLst>
        </c:ser>
        <c:ser>
          <c:idx val="6"/>
          <c:order val="6"/>
          <c:tx>
            <c:strRef>
              <c:f>'Crowd 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 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D6-4462-BF12-45BEC5C0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893455"/>
        <c:axId val="1349153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 funding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 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 funding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D6-4462-BF12-45BEC5C019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D6-4462-BF12-45BEC5C019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D6-4462-BF12-45BEC5C019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 funding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D6-4462-BF12-45BEC5C01907}"/>
                  </c:ext>
                </c:extLst>
              </c15:ser>
            </c15:filteredLineSeries>
          </c:ext>
        </c:extLst>
      </c:lineChart>
      <c:catAx>
        <c:axId val="9898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53151"/>
        <c:crosses val="autoZero"/>
        <c:auto val="1"/>
        <c:lblAlgn val="ctr"/>
        <c:lblOffset val="100"/>
        <c:noMultiLvlLbl val="0"/>
      </c:catAx>
      <c:valAx>
        <c:axId val="1349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 (version 1).xlsx]Pivot table 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9-446D-81B2-BE6E4E74DE3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9-446D-81B2-BE6E4E74DE3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9-446D-81B2-BE6E4E74DE3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9-446D-81B2-BE6E4E74DE3A}"/>
            </c:ext>
          </c:extLst>
        </c:ser>
        <c:ser>
          <c:idx val="4"/>
          <c:order val="4"/>
          <c:tx>
            <c:strRef>
              <c:f>'Pivot table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E79-446D-81B2-BE6E4E74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62272"/>
        <c:axId val="279049424"/>
      </c:barChart>
      <c:catAx>
        <c:axId val="4724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49424"/>
        <c:crosses val="autoZero"/>
        <c:auto val="1"/>
        <c:lblAlgn val="ctr"/>
        <c:lblOffset val="100"/>
        <c:noMultiLvlLbl val="0"/>
      </c:catAx>
      <c:valAx>
        <c:axId val="2790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 (version 1).xlsx]Pivot table 3!PivotTable5</c:name>
    <c:fmtId val="2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E-444F-856A-3EB45F47C537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44F-856A-3EB45F47C537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E-444F-856A-3EB45F47C537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E-444F-856A-3EB45F47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38493088"/>
        <c:axId val="209833232"/>
      </c:lineChart>
      <c:catAx>
        <c:axId val="5384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3232"/>
        <c:crosses val="autoZero"/>
        <c:auto val="1"/>
        <c:lblAlgn val="ctr"/>
        <c:lblOffset val="100"/>
        <c:noMultiLvlLbl val="0"/>
      </c:catAx>
      <c:valAx>
        <c:axId val="2098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930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288925</xdr:colOff>
      <xdr:row>2</xdr:row>
      <xdr:rowOff>9525</xdr:rowOff>
    </xdr:from>
    <xdr:to>
      <xdr:col>14</xdr:col>
      <xdr:colOff>238125</xdr:colOff>
      <xdr:row>15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79F9A-C6C8-435D-A7B1-FDD06027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82551</xdr:rowOff>
    </xdr:from>
    <xdr:to>
      <xdr:col>7</xdr:col>
      <xdr:colOff>1352550</xdr:colOff>
      <xdr:row>27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E0CFAD-C07D-A86F-57CE-D01E85BB9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88900</xdr:rowOff>
    </xdr:from>
    <xdr:to>
      <xdr:col>15</xdr:col>
      <xdr:colOff>882650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77254-1E5C-6362-8846-000E22A49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2</xdr:row>
      <xdr:rowOff>177800</xdr:rowOff>
    </xdr:from>
    <xdr:to>
      <xdr:col>14</xdr:col>
      <xdr:colOff>3175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349E5-AF66-400D-401A-DE69C59A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waiba idris" refreshedDate="45144.042972453703" createdVersion="8" refreshedVersion="8" minRefreshableVersion="3" recordCount="1001" xr:uid="{BD8B00B2-E235-412A-B275-68E6DC9BBDBE}">
  <cacheSource type="worksheet">
    <worksheetSource ref="A1:Q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Blank="1" containsMixedTypes="1" containsNumber="1" minValue="0" maxValue="2338.833333333333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waiba idris" refreshedDate="45144.092735879633" createdVersion="8" refreshedVersion="8" minRefreshableVersion="3" recordCount="1001" xr:uid="{452BAE62-C6E9-4505-807F-25C2E4FB339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Blank="1" containsMixedTypes="1" containsNumber="1" minValue="0" maxValue="2338.833333333333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4371-05-29T00:00:00" maxDate="4976-08-05T00:00:00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s (Date created conversion)" numFmtId="0" databaseField="0">
      <fieldGroup base="17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7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7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x v="0"/>
    <n v="0"/>
    <x v="0"/>
    <s v="CAD"/>
    <n v="1448690400"/>
    <n v="1450159200"/>
    <b v="0"/>
    <b v="0"/>
    <s v="food/food trucks"/>
    <n v="1040"/>
    <x v="0"/>
    <x v="0"/>
  </r>
  <r>
    <n v="1"/>
    <x v="1"/>
    <x v="1"/>
    <n v="1400"/>
    <n v="14560"/>
    <x v="1"/>
    <n v="158"/>
    <x v="1"/>
    <s v="USD"/>
    <n v="1408424400"/>
    <n v="1408597200"/>
    <b v="0"/>
    <b v="1"/>
    <s v="music/rock"/>
    <n v="131.4787822878229"/>
    <x v="1"/>
    <x v="1"/>
  </r>
  <r>
    <n v="2"/>
    <x v="2"/>
    <x v="2"/>
    <n v="108400"/>
    <n v="142523"/>
    <x v="1"/>
    <n v="1425"/>
    <x v="2"/>
    <s v="AUD"/>
    <n v="1384668000"/>
    <n v="1384840800"/>
    <b v="0"/>
    <b v="0"/>
    <s v="technology/web"/>
    <n v="58.976190476190467"/>
    <x v="2"/>
    <x v="2"/>
  </r>
  <r>
    <n v="3"/>
    <x v="3"/>
    <x v="3"/>
    <n v="4200"/>
    <n v="2477"/>
    <x v="0"/>
    <n v="24"/>
    <x v="1"/>
    <s v="USD"/>
    <n v="1565499600"/>
    <n v="1568955600"/>
    <b v="0"/>
    <b v="0"/>
    <s v="music/rock"/>
    <n v="69.276315789473685"/>
    <x v="1"/>
    <x v="1"/>
  </r>
  <r>
    <n v="4"/>
    <x v="4"/>
    <x v="4"/>
    <n v="7600"/>
    <n v="5265"/>
    <x v="0"/>
    <n v="53"/>
    <x v="1"/>
    <s v="USD"/>
    <n v="1547964000"/>
    <n v="1548309600"/>
    <b v="0"/>
    <b v="0"/>
    <s v="theater/plays"/>
    <n v="173.61842105263159"/>
    <x v="3"/>
    <x v="3"/>
  </r>
  <r>
    <n v="5"/>
    <x v="5"/>
    <x v="5"/>
    <n v="7600"/>
    <n v="13195"/>
    <x v="1"/>
    <n v="174"/>
    <x v="3"/>
    <s v="DKK"/>
    <n v="1346130000"/>
    <n v="1347080400"/>
    <b v="0"/>
    <b v="0"/>
    <s v="theater/plays"/>
    <n v="20.961538461538463"/>
    <x v="3"/>
    <x v="3"/>
  </r>
  <r>
    <n v="6"/>
    <x v="6"/>
    <x v="6"/>
    <n v="5200"/>
    <n v="1090"/>
    <x v="0"/>
    <n v="18"/>
    <x v="4"/>
    <s v="GBP"/>
    <n v="1505278800"/>
    <n v="1505365200"/>
    <b v="0"/>
    <b v="0"/>
    <s v="film &amp; video/documentary"/>
    <n v="327.57777777777778"/>
    <x v="4"/>
    <x v="4"/>
  </r>
  <r>
    <n v="7"/>
    <x v="7"/>
    <x v="7"/>
    <n v="4500"/>
    <n v="14741"/>
    <x v="1"/>
    <n v="227"/>
    <x v="3"/>
    <s v="DKK"/>
    <n v="1439442000"/>
    <n v="1439614800"/>
    <b v="0"/>
    <b v="0"/>
    <s v="theater/plays"/>
    <n v="19.932788374205266"/>
    <x v="3"/>
    <x v="3"/>
  </r>
  <r>
    <n v="8"/>
    <x v="8"/>
    <x v="8"/>
    <n v="110100"/>
    <n v="21946"/>
    <x v="2"/>
    <n v="708"/>
    <x v="3"/>
    <s v="DKK"/>
    <n v="1281330000"/>
    <n v="1281502800"/>
    <b v="0"/>
    <b v="0"/>
    <s v="theater/plays"/>
    <n v="51.741935483870968"/>
    <x v="3"/>
    <x v="3"/>
  </r>
  <r>
    <n v="9"/>
    <x v="9"/>
    <x v="9"/>
    <n v="6200"/>
    <n v="3208"/>
    <x v="0"/>
    <n v="44"/>
    <x v="1"/>
    <s v="USD"/>
    <n v="1379566800"/>
    <n v="1383804000"/>
    <b v="0"/>
    <b v="0"/>
    <s v="music/electric music"/>
    <n v="266.11538461538464"/>
    <x v="1"/>
    <x v="5"/>
  </r>
  <r>
    <n v="10"/>
    <x v="10"/>
    <x v="10"/>
    <n v="5200"/>
    <n v="13838"/>
    <x v="1"/>
    <n v="220"/>
    <x v="1"/>
    <s v="USD"/>
    <n v="1281762000"/>
    <n v="1285909200"/>
    <b v="0"/>
    <b v="0"/>
    <s v="film &amp; video/drama"/>
    <n v="48.095238095238095"/>
    <x v="4"/>
    <x v="6"/>
  </r>
  <r>
    <n v="11"/>
    <x v="11"/>
    <x v="11"/>
    <n v="6300"/>
    <n v="3030"/>
    <x v="0"/>
    <n v="27"/>
    <x v="1"/>
    <s v="USD"/>
    <n v="1285045200"/>
    <n v="1285563600"/>
    <b v="0"/>
    <b v="1"/>
    <s v="theater/plays"/>
    <n v="89.349206349206341"/>
    <x v="3"/>
    <x v="3"/>
  </r>
  <r>
    <n v="12"/>
    <x v="12"/>
    <x v="12"/>
    <n v="6300"/>
    <n v="5629"/>
    <x v="0"/>
    <n v="55"/>
    <x v="1"/>
    <s v="USD"/>
    <n v="1571720400"/>
    <n v="1572411600"/>
    <b v="0"/>
    <b v="0"/>
    <s v="film &amp; video/drama"/>
    <n v="245.11904761904765"/>
    <x v="4"/>
    <x v="6"/>
  </r>
  <r>
    <n v="13"/>
    <x v="13"/>
    <x v="13"/>
    <n v="4200"/>
    <n v="10295"/>
    <x v="1"/>
    <n v="98"/>
    <x v="1"/>
    <s v="USD"/>
    <n v="1465621200"/>
    <n v="1466658000"/>
    <b v="0"/>
    <b v="0"/>
    <s v="music/indie rock"/>
    <n v="66.769503546099301"/>
    <x v="1"/>
    <x v="7"/>
  </r>
  <r>
    <n v="14"/>
    <x v="14"/>
    <x v="14"/>
    <n v="28200"/>
    <n v="18829"/>
    <x v="0"/>
    <n v="200"/>
    <x v="1"/>
    <s v="USD"/>
    <n v="1331013600"/>
    <n v="1333342800"/>
    <b v="0"/>
    <b v="0"/>
    <s v="music/indie rock"/>
    <n v="47.307881773399011"/>
    <x v="1"/>
    <x v="7"/>
  </r>
  <r>
    <n v="15"/>
    <x v="15"/>
    <x v="15"/>
    <n v="81200"/>
    <n v="38414"/>
    <x v="0"/>
    <n v="452"/>
    <x v="1"/>
    <s v="USD"/>
    <n v="1575957600"/>
    <n v="1576303200"/>
    <b v="0"/>
    <b v="0"/>
    <s v="technology/wearables"/>
    <n v="649.47058823529414"/>
    <x v="2"/>
    <x v="8"/>
  </r>
  <r>
    <n v="16"/>
    <x v="16"/>
    <x v="16"/>
    <n v="1700"/>
    <n v="11041"/>
    <x v="1"/>
    <n v="100"/>
    <x v="1"/>
    <s v="USD"/>
    <n v="1390370400"/>
    <n v="1392271200"/>
    <b v="0"/>
    <b v="0"/>
    <s v="publishing/nonfiction"/>
    <n v="159.39125295508273"/>
    <x v="5"/>
    <x v="9"/>
  </r>
  <r>
    <n v="17"/>
    <x v="17"/>
    <x v="17"/>
    <n v="84600"/>
    <n v="134845"/>
    <x v="1"/>
    <n v="1249"/>
    <x v="1"/>
    <s v="USD"/>
    <n v="1294812000"/>
    <n v="1294898400"/>
    <b v="0"/>
    <b v="0"/>
    <s v="film &amp; video/animation"/>
    <n v="66.912087912087912"/>
    <x v="4"/>
    <x v="10"/>
  </r>
  <r>
    <n v="18"/>
    <x v="18"/>
    <x v="18"/>
    <n v="9100"/>
    <n v="6089"/>
    <x v="3"/>
    <n v="135"/>
    <x v="1"/>
    <s v="USD"/>
    <n v="1536382800"/>
    <n v="1537074000"/>
    <b v="0"/>
    <b v="0"/>
    <s v="theater/plays"/>
    <n v="48.529600000000002"/>
    <x v="3"/>
    <x v="3"/>
  </r>
  <r>
    <n v="19"/>
    <x v="19"/>
    <x v="19"/>
    <n v="62500"/>
    <n v="30331"/>
    <x v="0"/>
    <n v="674"/>
    <x v="1"/>
    <s v="USD"/>
    <n v="1551679200"/>
    <n v="1553490000"/>
    <b v="0"/>
    <b v="1"/>
    <s v="theater/plays"/>
    <n v="112.24279210925646"/>
    <x v="3"/>
    <x v="3"/>
  </r>
  <r>
    <n v="20"/>
    <x v="20"/>
    <x v="20"/>
    <n v="131800"/>
    <n v="147936"/>
    <x v="1"/>
    <n v="1396"/>
    <x v="1"/>
    <s v="USD"/>
    <n v="1406523600"/>
    <n v="1406523600"/>
    <b v="0"/>
    <b v="0"/>
    <s v="film &amp; video/drama"/>
    <n v="40.992553191489364"/>
    <x v="4"/>
    <x v="6"/>
  </r>
  <r>
    <n v="21"/>
    <x v="21"/>
    <x v="21"/>
    <n v="94000"/>
    <n v="38533"/>
    <x v="0"/>
    <n v="558"/>
    <x v="1"/>
    <s v="USD"/>
    <n v="1313384400"/>
    <n v="1316322000"/>
    <b v="0"/>
    <b v="0"/>
    <s v="theater/plays"/>
    <n v="128.07106598984771"/>
    <x v="3"/>
    <x v="3"/>
  </r>
  <r>
    <n v="22"/>
    <x v="22"/>
    <x v="22"/>
    <n v="59100"/>
    <n v="75690"/>
    <x v="1"/>
    <n v="890"/>
    <x v="1"/>
    <s v="USD"/>
    <n v="1522731600"/>
    <n v="1524027600"/>
    <b v="0"/>
    <b v="0"/>
    <s v="theater/plays"/>
    <n v="332.04444444444448"/>
    <x v="3"/>
    <x v="3"/>
  </r>
  <r>
    <n v="23"/>
    <x v="23"/>
    <x v="23"/>
    <n v="4500"/>
    <n v="14942"/>
    <x v="1"/>
    <n v="142"/>
    <x v="4"/>
    <s v="GBP"/>
    <n v="1550124000"/>
    <n v="1554699600"/>
    <b v="0"/>
    <b v="0"/>
    <s v="film &amp; video/documentary"/>
    <n v="112.83225108225108"/>
    <x v="4"/>
    <x v="4"/>
  </r>
  <r>
    <n v="24"/>
    <x v="24"/>
    <x v="24"/>
    <n v="92400"/>
    <n v="104257"/>
    <x v="1"/>
    <n v="2673"/>
    <x v="1"/>
    <s v="USD"/>
    <n v="1403326800"/>
    <n v="1403499600"/>
    <b v="0"/>
    <b v="0"/>
    <s v="technology/wearables"/>
    <n v="216.43636363636364"/>
    <x v="2"/>
    <x v="8"/>
  </r>
  <r>
    <n v="25"/>
    <x v="25"/>
    <x v="25"/>
    <n v="5500"/>
    <n v="11904"/>
    <x v="1"/>
    <n v="163"/>
    <x v="1"/>
    <s v="USD"/>
    <n v="1305694800"/>
    <n v="1307422800"/>
    <b v="0"/>
    <b v="1"/>
    <s v="games/video games"/>
    <n v="48.199069767441863"/>
    <x v="6"/>
    <x v="11"/>
  </r>
  <r>
    <n v="26"/>
    <x v="26"/>
    <x v="26"/>
    <n v="107500"/>
    <n v="51814"/>
    <x v="3"/>
    <n v="1480"/>
    <x v="1"/>
    <s v="USD"/>
    <n v="1533013200"/>
    <n v="1535346000"/>
    <b v="0"/>
    <b v="0"/>
    <s v="theater/plays"/>
    <n v="79.95"/>
    <x v="3"/>
    <x v="3"/>
  </r>
  <r>
    <n v="27"/>
    <x v="27"/>
    <x v="27"/>
    <n v="2000"/>
    <n v="1599"/>
    <x v="0"/>
    <n v="15"/>
    <x v="1"/>
    <s v="USD"/>
    <n v="1443848400"/>
    <n v="1444539600"/>
    <b v="0"/>
    <b v="0"/>
    <s v="music/rock"/>
    <n v="105.22553516819573"/>
    <x v="1"/>
    <x v="1"/>
  </r>
  <r>
    <n v="28"/>
    <x v="28"/>
    <x v="28"/>
    <n v="130800"/>
    <n v="137635"/>
    <x v="1"/>
    <n v="2220"/>
    <x v="1"/>
    <s v="USD"/>
    <n v="1265695200"/>
    <n v="1267682400"/>
    <b v="0"/>
    <b v="1"/>
    <s v="theater/plays"/>
    <n v="328.89978213507629"/>
    <x v="3"/>
    <x v="3"/>
  </r>
  <r>
    <n v="29"/>
    <x v="29"/>
    <x v="29"/>
    <n v="45900"/>
    <n v="150965"/>
    <x v="1"/>
    <n v="1606"/>
    <x v="5"/>
    <s v="CHF"/>
    <n v="1532062800"/>
    <n v="1535518800"/>
    <b v="0"/>
    <b v="0"/>
    <s v="film &amp; video/shorts"/>
    <n v="160.61111111111111"/>
    <x v="4"/>
    <x v="12"/>
  </r>
  <r>
    <n v="30"/>
    <x v="30"/>
    <x v="30"/>
    <n v="9000"/>
    <n v="14455"/>
    <x v="1"/>
    <n v="129"/>
    <x v="1"/>
    <s v="USD"/>
    <n v="1558674000"/>
    <n v="1559106000"/>
    <b v="0"/>
    <b v="0"/>
    <s v="film &amp; video/animation"/>
    <n v="310"/>
    <x v="4"/>
    <x v="10"/>
  </r>
  <r>
    <n v="31"/>
    <x v="31"/>
    <x v="31"/>
    <n v="3500"/>
    <n v="10850"/>
    <x v="1"/>
    <n v="226"/>
    <x v="4"/>
    <s v="GBP"/>
    <n v="1451973600"/>
    <n v="1454392800"/>
    <b v="0"/>
    <b v="0"/>
    <s v="games/video games"/>
    <n v="86.807920792079202"/>
    <x v="6"/>
    <x v="11"/>
  </r>
  <r>
    <n v="32"/>
    <x v="32"/>
    <x v="32"/>
    <n v="101000"/>
    <n v="87676"/>
    <x v="0"/>
    <n v="2307"/>
    <x v="6"/>
    <s v="EUR"/>
    <n v="1515564000"/>
    <n v="1517896800"/>
    <b v="0"/>
    <b v="0"/>
    <s v="film &amp; video/documentary"/>
    <n v="377.82071713147411"/>
    <x v="4"/>
    <x v="4"/>
  </r>
  <r>
    <n v="33"/>
    <x v="33"/>
    <x v="33"/>
    <n v="50200"/>
    <n v="189666"/>
    <x v="1"/>
    <n v="5419"/>
    <x v="1"/>
    <s v="USD"/>
    <n v="1412485200"/>
    <n v="1415685600"/>
    <b v="0"/>
    <b v="0"/>
    <s v="theater/plays"/>
    <n v="150.80645161290323"/>
    <x v="3"/>
    <x v="3"/>
  </r>
  <r>
    <n v="34"/>
    <x v="34"/>
    <x v="34"/>
    <n v="9300"/>
    <n v="14025"/>
    <x v="1"/>
    <n v="165"/>
    <x v="1"/>
    <s v="USD"/>
    <n v="1490245200"/>
    <n v="1490677200"/>
    <b v="0"/>
    <b v="0"/>
    <s v="film &amp; video/documentary"/>
    <n v="150.30119521912351"/>
    <x v="4"/>
    <x v="4"/>
  </r>
  <r>
    <n v="35"/>
    <x v="35"/>
    <x v="35"/>
    <n v="125500"/>
    <n v="188628"/>
    <x v="1"/>
    <n v="1965"/>
    <x v="3"/>
    <s v="DKK"/>
    <n v="1547877600"/>
    <n v="1551506400"/>
    <b v="0"/>
    <b v="1"/>
    <s v="film &amp; video/drama"/>
    <n v="157.28571428571431"/>
    <x v="4"/>
    <x v="6"/>
  </r>
  <r>
    <n v="36"/>
    <x v="36"/>
    <x v="36"/>
    <n v="700"/>
    <n v="1101"/>
    <x v="1"/>
    <n v="16"/>
    <x v="1"/>
    <s v="USD"/>
    <n v="1298700000"/>
    <n v="1300856400"/>
    <b v="0"/>
    <b v="0"/>
    <s v="theater/plays"/>
    <n v="139.98765432098764"/>
    <x v="3"/>
    <x v="3"/>
  </r>
  <r>
    <n v="37"/>
    <x v="37"/>
    <x v="37"/>
    <n v="8100"/>
    <n v="11339"/>
    <x v="1"/>
    <n v="107"/>
    <x v="1"/>
    <s v="USD"/>
    <n v="1570338000"/>
    <n v="1573192800"/>
    <b v="0"/>
    <b v="1"/>
    <s v="publishing/fiction"/>
    <n v="325.32258064516128"/>
    <x v="5"/>
    <x v="13"/>
  </r>
  <r>
    <n v="38"/>
    <x v="38"/>
    <x v="38"/>
    <n v="3100"/>
    <n v="10085"/>
    <x v="1"/>
    <n v="134"/>
    <x v="1"/>
    <s v="USD"/>
    <n v="1287378000"/>
    <n v="1287810000"/>
    <b v="0"/>
    <b v="0"/>
    <s v="photography/photography books"/>
    <n v="50.777777777777779"/>
    <x v="7"/>
    <x v="14"/>
  </r>
  <r>
    <n v="39"/>
    <x v="39"/>
    <x v="39"/>
    <n v="9900"/>
    <n v="5027"/>
    <x v="0"/>
    <n v="88"/>
    <x v="3"/>
    <s v="DKK"/>
    <n v="1361772000"/>
    <n v="1362978000"/>
    <b v="0"/>
    <b v="0"/>
    <s v="theater/plays"/>
    <n v="169.06818181818181"/>
    <x v="3"/>
    <x v="3"/>
  </r>
  <r>
    <n v="40"/>
    <x v="40"/>
    <x v="40"/>
    <n v="8800"/>
    <n v="14878"/>
    <x v="1"/>
    <n v="198"/>
    <x v="1"/>
    <s v="USD"/>
    <n v="1275714000"/>
    <n v="1277355600"/>
    <b v="0"/>
    <b v="1"/>
    <s v="technology/wearables"/>
    <n v="212.92857142857144"/>
    <x v="2"/>
    <x v="8"/>
  </r>
  <r>
    <n v="41"/>
    <x v="41"/>
    <x v="41"/>
    <n v="5600"/>
    <n v="11924"/>
    <x v="1"/>
    <n v="111"/>
    <x v="6"/>
    <s v="EUR"/>
    <n v="1346734800"/>
    <n v="1348981200"/>
    <b v="0"/>
    <b v="1"/>
    <s v="music/rock"/>
    <n v="443.94444444444446"/>
    <x v="1"/>
    <x v="1"/>
  </r>
  <r>
    <n v="42"/>
    <x v="42"/>
    <x v="42"/>
    <n v="1800"/>
    <n v="7991"/>
    <x v="1"/>
    <n v="222"/>
    <x v="1"/>
    <s v="USD"/>
    <n v="1309755600"/>
    <n v="1310533200"/>
    <b v="0"/>
    <b v="0"/>
    <s v="food/food trucks"/>
    <n v="185.9390243902439"/>
    <x v="0"/>
    <x v="0"/>
  </r>
  <r>
    <n v="43"/>
    <x v="43"/>
    <x v="43"/>
    <n v="90200"/>
    <n v="167717"/>
    <x v="1"/>
    <n v="6212"/>
    <x v="1"/>
    <s v="USD"/>
    <n v="1406178000"/>
    <n v="1407560400"/>
    <b v="0"/>
    <b v="0"/>
    <s v="publishing/radio &amp; podcasts"/>
    <n v="658.8125"/>
    <x v="5"/>
    <x v="15"/>
  </r>
  <r>
    <n v="44"/>
    <x v="44"/>
    <x v="44"/>
    <n v="1600"/>
    <n v="10541"/>
    <x v="1"/>
    <n v="98"/>
    <x v="3"/>
    <s v="DKK"/>
    <n v="1552798800"/>
    <n v="1552885200"/>
    <b v="0"/>
    <b v="0"/>
    <s v="publishing/fiction"/>
    <n v="47.684210526315788"/>
    <x v="5"/>
    <x v="13"/>
  </r>
  <r>
    <n v="45"/>
    <x v="45"/>
    <x v="45"/>
    <n v="9500"/>
    <n v="4530"/>
    <x v="0"/>
    <n v="48"/>
    <x v="1"/>
    <s v="USD"/>
    <n v="1478062800"/>
    <n v="1479362400"/>
    <b v="0"/>
    <b v="1"/>
    <s v="theater/plays"/>
    <n v="114.78378378378378"/>
    <x v="3"/>
    <x v="3"/>
  </r>
  <r>
    <n v="46"/>
    <x v="46"/>
    <x v="46"/>
    <n v="3700"/>
    <n v="4247"/>
    <x v="1"/>
    <n v="92"/>
    <x v="1"/>
    <s v="USD"/>
    <n v="1278565200"/>
    <n v="1280552400"/>
    <b v="0"/>
    <b v="0"/>
    <s v="music/rock"/>
    <n v="475.26666666666665"/>
    <x v="1"/>
    <x v="1"/>
  </r>
  <r>
    <n v="47"/>
    <x v="47"/>
    <x v="47"/>
    <n v="1500"/>
    <n v="7129"/>
    <x v="1"/>
    <n v="149"/>
    <x v="1"/>
    <s v="USD"/>
    <n v="1396069200"/>
    <n v="1398661200"/>
    <b v="0"/>
    <b v="0"/>
    <s v="theater/plays"/>
    <n v="386.97297297297297"/>
    <x v="3"/>
    <x v="3"/>
  </r>
  <r>
    <n v="48"/>
    <x v="48"/>
    <x v="48"/>
    <n v="33300"/>
    <n v="128862"/>
    <x v="1"/>
    <n v="2431"/>
    <x v="1"/>
    <s v="USD"/>
    <n v="1435208400"/>
    <n v="1436245200"/>
    <b v="0"/>
    <b v="0"/>
    <s v="theater/plays"/>
    <n v="189.625"/>
    <x v="3"/>
    <x v="3"/>
  </r>
  <r>
    <n v="49"/>
    <x v="49"/>
    <x v="49"/>
    <n v="7200"/>
    <n v="13653"/>
    <x v="1"/>
    <n v="303"/>
    <x v="1"/>
    <s v="USD"/>
    <n v="1571547600"/>
    <n v="1575439200"/>
    <b v="0"/>
    <b v="0"/>
    <s v="music/rock"/>
    <n v="2"/>
    <x v="1"/>
    <x v="1"/>
  </r>
  <r>
    <n v="50"/>
    <x v="50"/>
    <x v="50"/>
    <n v="100"/>
    <n v="2"/>
    <x v="0"/>
    <n v="1"/>
    <x v="6"/>
    <s v="EUR"/>
    <n v="1375333200"/>
    <n v="1377752400"/>
    <b v="0"/>
    <b v="0"/>
    <s v="music/metal"/>
    <n v="91.867805186590772"/>
    <x v="1"/>
    <x v="16"/>
  </r>
  <r>
    <n v="51"/>
    <x v="51"/>
    <x v="51"/>
    <n v="158100"/>
    <n v="145243"/>
    <x v="0"/>
    <n v="1467"/>
    <x v="4"/>
    <s v="GBP"/>
    <n v="1332824400"/>
    <n v="1334206800"/>
    <b v="0"/>
    <b v="1"/>
    <s v="technology/wearables"/>
    <n v="34.152777777777779"/>
    <x v="2"/>
    <x v="8"/>
  </r>
  <r>
    <n v="52"/>
    <x v="52"/>
    <x v="52"/>
    <n v="7200"/>
    <n v="2459"/>
    <x v="0"/>
    <n v="75"/>
    <x v="1"/>
    <s v="USD"/>
    <n v="1284526800"/>
    <n v="1284872400"/>
    <b v="0"/>
    <b v="0"/>
    <s v="theater/plays"/>
    <n v="140.40909090909091"/>
    <x v="3"/>
    <x v="3"/>
  </r>
  <r>
    <n v="53"/>
    <x v="53"/>
    <x v="53"/>
    <n v="8800"/>
    <n v="12356"/>
    <x v="1"/>
    <n v="209"/>
    <x v="1"/>
    <s v="USD"/>
    <n v="1400562000"/>
    <n v="1403931600"/>
    <b v="0"/>
    <b v="0"/>
    <s v="film &amp; video/drama"/>
    <n v="89.86666666666666"/>
    <x v="4"/>
    <x v="6"/>
  </r>
  <r>
    <n v="54"/>
    <x v="54"/>
    <x v="54"/>
    <n v="6000"/>
    <n v="5392"/>
    <x v="0"/>
    <n v="120"/>
    <x v="1"/>
    <s v="USD"/>
    <n v="1520748000"/>
    <n v="1521262800"/>
    <b v="0"/>
    <b v="0"/>
    <s v="technology/wearables"/>
    <n v="177.96969696969697"/>
    <x v="2"/>
    <x v="8"/>
  </r>
  <r>
    <n v="55"/>
    <x v="55"/>
    <x v="55"/>
    <n v="6600"/>
    <n v="11746"/>
    <x v="1"/>
    <n v="131"/>
    <x v="1"/>
    <s v="USD"/>
    <n v="1532926800"/>
    <n v="1533358800"/>
    <b v="0"/>
    <b v="0"/>
    <s v="music/jazz"/>
    <n v="143.66249999999999"/>
    <x v="1"/>
    <x v="17"/>
  </r>
  <r>
    <n v="56"/>
    <x v="56"/>
    <x v="56"/>
    <n v="8000"/>
    <n v="11493"/>
    <x v="1"/>
    <n v="164"/>
    <x v="1"/>
    <s v="USD"/>
    <n v="1420869600"/>
    <n v="1421474400"/>
    <b v="0"/>
    <b v="0"/>
    <s v="technology/wearables"/>
    <n v="215.27586206896552"/>
    <x v="2"/>
    <x v="8"/>
  </r>
  <r>
    <n v="57"/>
    <x v="57"/>
    <x v="57"/>
    <n v="2900"/>
    <n v="6243"/>
    <x v="1"/>
    <n v="201"/>
    <x v="1"/>
    <s v="USD"/>
    <n v="1504242000"/>
    <n v="1505278800"/>
    <b v="0"/>
    <b v="0"/>
    <s v="games/video games"/>
    <n v="227.11111111111114"/>
    <x v="6"/>
    <x v="11"/>
  </r>
  <r>
    <n v="58"/>
    <x v="58"/>
    <x v="58"/>
    <n v="2700"/>
    <n v="6132"/>
    <x v="1"/>
    <n v="211"/>
    <x v="1"/>
    <s v="USD"/>
    <n v="1442811600"/>
    <n v="1443934800"/>
    <b v="0"/>
    <b v="0"/>
    <s v="theater/plays"/>
    <n v="275.07142857142861"/>
    <x v="3"/>
    <x v="3"/>
  </r>
  <r>
    <n v="59"/>
    <x v="59"/>
    <x v="59"/>
    <n v="1400"/>
    <n v="3851"/>
    <x v="1"/>
    <n v="128"/>
    <x v="1"/>
    <s v="USD"/>
    <n v="1497243600"/>
    <n v="1498539600"/>
    <b v="0"/>
    <b v="1"/>
    <s v="theater/plays"/>
    <n v="144.37048832271762"/>
    <x v="3"/>
    <x v="3"/>
  </r>
  <r>
    <n v="60"/>
    <x v="60"/>
    <x v="60"/>
    <n v="94200"/>
    <n v="135997"/>
    <x v="1"/>
    <n v="1600"/>
    <x v="0"/>
    <s v="CAD"/>
    <n v="1342501200"/>
    <n v="1342760400"/>
    <b v="0"/>
    <b v="0"/>
    <s v="theater/plays"/>
    <n v="92.74598393574297"/>
    <x v="3"/>
    <x v="3"/>
  </r>
  <r>
    <n v="61"/>
    <x v="61"/>
    <x v="61"/>
    <n v="199200"/>
    <n v="184750"/>
    <x v="0"/>
    <n v="2253"/>
    <x v="0"/>
    <s v="CAD"/>
    <n v="1298268000"/>
    <n v="1301720400"/>
    <b v="0"/>
    <b v="0"/>
    <s v="theater/plays"/>
    <n v="722.6"/>
    <x v="3"/>
    <x v="3"/>
  </r>
  <r>
    <n v="62"/>
    <x v="62"/>
    <x v="62"/>
    <n v="2000"/>
    <n v="14452"/>
    <x v="1"/>
    <n v="249"/>
    <x v="1"/>
    <s v="USD"/>
    <n v="1433480400"/>
    <n v="1433566800"/>
    <b v="0"/>
    <b v="0"/>
    <s v="technology/web"/>
    <n v="11.851063829787234"/>
    <x v="2"/>
    <x v="2"/>
  </r>
  <r>
    <n v="63"/>
    <x v="63"/>
    <x v="63"/>
    <n v="4700"/>
    <n v="557"/>
    <x v="0"/>
    <n v="5"/>
    <x v="1"/>
    <s v="USD"/>
    <n v="1493355600"/>
    <n v="1493874000"/>
    <b v="0"/>
    <b v="0"/>
    <s v="theater/plays"/>
    <n v="97.642857142857139"/>
    <x v="3"/>
    <x v="3"/>
  </r>
  <r>
    <n v="64"/>
    <x v="64"/>
    <x v="64"/>
    <n v="2800"/>
    <n v="2734"/>
    <x v="0"/>
    <n v="38"/>
    <x v="1"/>
    <s v="USD"/>
    <n v="1530507600"/>
    <n v="1531803600"/>
    <b v="0"/>
    <b v="1"/>
    <s v="technology/web"/>
    <n v="236.14754098360655"/>
    <x v="2"/>
    <x v="2"/>
  </r>
  <r>
    <n v="65"/>
    <x v="65"/>
    <x v="65"/>
    <n v="6100"/>
    <n v="14405"/>
    <x v="1"/>
    <n v="236"/>
    <x v="1"/>
    <s v="USD"/>
    <n v="1296108000"/>
    <n v="1296712800"/>
    <b v="0"/>
    <b v="0"/>
    <s v="theater/plays"/>
    <n v="45.068965517241381"/>
    <x v="3"/>
    <x v="3"/>
  </r>
  <r>
    <n v="66"/>
    <x v="66"/>
    <x v="66"/>
    <n v="2900"/>
    <n v="1307"/>
    <x v="0"/>
    <n v="12"/>
    <x v="1"/>
    <s v="USD"/>
    <n v="1428469200"/>
    <n v="1428901200"/>
    <b v="0"/>
    <b v="1"/>
    <s v="theater/plays"/>
    <n v="162.38567493112947"/>
    <x v="3"/>
    <x v="3"/>
  </r>
  <r>
    <n v="67"/>
    <x v="67"/>
    <x v="67"/>
    <n v="72600"/>
    <n v="117892"/>
    <x v="1"/>
    <n v="4065"/>
    <x v="4"/>
    <s v="GBP"/>
    <n v="1264399200"/>
    <n v="1264831200"/>
    <b v="0"/>
    <b v="1"/>
    <s v="technology/wearables"/>
    <n v="254.52631578947367"/>
    <x v="2"/>
    <x v="8"/>
  </r>
  <r>
    <n v="68"/>
    <x v="68"/>
    <x v="68"/>
    <n v="5700"/>
    <n v="14508"/>
    <x v="1"/>
    <n v="246"/>
    <x v="6"/>
    <s v="EUR"/>
    <n v="1501131600"/>
    <n v="1505192400"/>
    <b v="0"/>
    <b v="1"/>
    <s v="theater/plays"/>
    <n v="24.063291139240505"/>
    <x v="3"/>
    <x v="3"/>
  </r>
  <r>
    <n v="69"/>
    <x v="69"/>
    <x v="69"/>
    <n v="7900"/>
    <n v="1901"/>
    <x v="3"/>
    <n v="17"/>
    <x v="1"/>
    <s v="USD"/>
    <n v="1292738400"/>
    <n v="1295676000"/>
    <b v="0"/>
    <b v="0"/>
    <s v="theater/plays"/>
    <n v="123.74140625000001"/>
    <x v="3"/>
    <x v="3"/>
  </r>
  <r>
    <n v="70"/>
    <x v="70"/>
    <x v="70"/>
    <n v="128000"/>
    <n v="158389"/>
    <x v="1"/>
    <n v="2475"/>
    <x v="6"/>
    <s v="EUR"/>
    <n v="1288674000"/>
    <n v="1292911200"/>
    <b v="0"/>
    <b v="1"/>
    <s v="theater/plays"/>
    <n v="108.06666666666666"/>
    <x v="3"/>
    <x v="3"/>
  </r>
  <r>
    <n v="71"/>
    <x v="71"/>
    <x v="71"/>
    <n v="6000"/>
    <n v="6484"/>
    <x v="1"/>
    <n v="76"/>
    <x v="1"/>
    <s v="USD"/>
    <n v="1575093600"/>
    <n v="1575439200"/>
    <b v="0"/>
    <b v="0"/>
    <s v="theater/plays"/>
    <n v="670.33333333333326"/>
    <x v="3"/>
    <x v="3"/>
  </r>
  <r>
    <n v="72"/>
    <x v="72"/>
    <x v="72"/>
    <n v="600"/>
    <n v="4022"/>
    <x v="1"/>
    <n v="54"/>
    <x v="1"/>
    <s v="USD"/>
    <n v="1435726800"/>
    <n v="1438837200"/>
    <b v="0"/>
    <b v="0"/>
    <s v="film &amp; video/animation"/>
    <n v="660.92857142857144"/>
    <x v="4"/>
    <x v="10"/>
  </r>
  <r>
    <n v="73"/>
    <x v="73"/>
    <x v="73"/>
    <n v="1400"/>
    <n v="9253"/>
    <x v="1"/>
    <n v="88"/>
    <x v="1"/>
    <s v="USD"/>
    <n v="1480226400"/>
    <n v="1480485600"/>
    <b v="0"/>
    <b v="0"/>
    <s v="music/jazz"/>
    <n v="122.46153846153847"/>
    <x v="1"/>
    <x v="17"/>
  </r>
  <r>
    <n v="74"/>
    <x v="74"/>
    <x v="74"/>
    <n v="3900"/>
    <n v="4776"/>
    <x v="1"/>
    <n v="85"/>
    <x v="4"/>
    <s v="GBP"/>
    <n v="1459054800"/>
    <n v="1459141200"/>
    <b v="0"/>
    <b v="0"/>
    <s v="music/metal"/>
    <n v="150.57731958762886"/>
    <x v="1"/>
    <x v="16"/>
  </r>
  <r>
    <n v="75"/>
    <x v="75"/>
    <x v="75"/>
    <n v="9700"/>
    <n v="14606"/>
    <x v="1"/>
    <n v="170"/>
    <x v="1"/>
    <s v="USD"/>
    <n v="1531630800"/>
    <n v="1532322000"/>
    <b v="0"/>
    <b v="0"/>
    <s v="photography/photography books"/>
    <n v="78.106590724165997"/>
    <x v="7"/>
    <x v="14"/>
  </r>
  <r>
    <n v="76"/>
    <x v="76"/>
    <x v="76"/>
    <n v="122900"/>
    <n v="95993"/>
    <x v="0"/>
    <n v="1684"/>
    <x v="1"/>
    <s v="USD"/>
    <n v="1421992800"/>
    <n v="1426222800"/>
    <b v="1"/>
    <b v="1"/>
    <s v="theater/plays"/>
    <n v="46.94736842105263"/>
    <x v="3"/>
    <x v="3"/>
  </r>
  <r>
    <n v="77"/>
    <x v="77"/>
    <x v="77"/>
    <n v="9500"/>
    <n v="4460"/>
    <x v="0"/>
    <n v="56"/>
    <x v="1"/>
    <s v="USD"/>
    <n v="1285563600"/>
    <n v="1286773200"/>
    <b v="0"/>
    <b v="1"/>
    <s v="film &amp; video/animation"/>
    <n v="300.8"/>
    <x v="4"/>
    <x v="10"/>
  </r>
  <r>
    <n v="78"/>
    <x v="78"/>
    <x v="78"/>
    <n v="4500"/>
    <n v="13536"/>
    <x v="1"/>
    <n v="330"/>
    <x v="1"/>
    <s v="USD"/>
    <n v="1523854800"/>
    <n v="1523941200"/>
    <b v="0"/>
    <b v="0"/>
    <s v="publishing/translations"/>
    <n v="69.598615916955026"/>
    <x v="5"/>
    <x v="18"/>
  </r>
  <r>
    <n v="79"/>
    <x v="79"/>
    <x v="79"/>
    <n v="57800"/>
    <n v="40228"/>
    <x v="0"/>
    <n v="838"/>
    <x v="1"/>
    <s v="USD"/>
    <n v="1529125200"/>
    <n v="1529557200"/>
    <b v="0"/>
    <b v="0"/>
    <s v="theater/plays"/>
    <n v="637.4545454545455"/>
    <x v="3"/>
    <x v="3"/>
  </r>
  <r>
    <n v="80"/>
    <x v="80"/>
    <x v="80"/>
    <n v="1100"/>
    <n v="7012"/>
    <x v="1"/>
    <n v="127"/>
    <x v="1"/>
    <s v="USD"/>
    <n v="1503982800"/>
    <n v="1506574800"/>
    <b v="0"/>
    <b v="0"/>
    <s v="games/video games"/>
    <n v="225.33928571428569"/>
    <x v="6"/>
    <x v="11"/>
  </r>
  <r>
    <n v="81"/>
    <x v="81"/>
    <x v="81"/>
    <n v="16800"/>
    <n v="37857"/>
    <x v="1"/>
    <n v="411"/>
    <x v="1"/>
    <s v="USD"/>
    <n v="1511416800"/>
    <n v="1513576800"/>
    <b v="0"/>
    <b v="0"/>
    <s v="music/rock"/>
    <n v="1497.3000000000002"/>
    <x v="1"/>
    <x v="1"/>
  </r>
  <r>
    <n v="82"/>
    <x v="82"/>
    <x v="82"/>
    <n v="1000"/>
    <n v="14973"/>
    <x v="1"/>
    <n v="180"/>
    <x v="4"/>
    <s v="GBP"/>
    <n v="1547704800"/>
    <n v="1548309600"/>
    <b v="0"/>
    <b v="1"/>
    <s v="games/video games"/>
    <n v="37.590225563909776"/>
    <x v="6"/>
    <x v="11"/>
  </r>
  <r>
    <n v="83"/>
    <x v="83"/>
    <x v="83"/>
    <n v="106400"/>
    <n v="39996"/>
    <x v="0"/>
    <n v="1000"/>
    <x v="1"/>
    <s v="USD"/>
    <n v="1469682000"/>
    <n v="1471582800"/>
    <b v="0"/>
    <b v="0"/>
    <s v="music/electric music"/>
    <n v="132.36942675159236"/>
    <x v="1"/>
    <x v="5"/>
  </r>
  <r>
    <n v="84"/>
    <x v="84"/>
    <x v="84"/>
    <n v="31400"/>
    <n v="41564"/>
    <x v="1"/>
    <n v="374"/>
    <x v="1"/>
    <s v="USD"/>
    <n v="1343451600"/>
    <n v="1344315600"/>
    <b v="0"/>
    <b v="0"/>
    <s v="technology/wearables"/>
    <n v="131.22448979591837"/>
    <x v="2"/>
    <x v="8"/>
  </r>
  <r>
    <n v="85"/>
    <x v="85"/>
    <x v="85"/>
    <n v="4900"/>
    <n v="6430"/>
    <x v="1"/>
    <n v="71"/>
    <x v="2"/>
    <s v="AUD"/>
    <n v="1315717200"/>
    <n v="1316408400"/>
    <b v="0"/>
    <b v="0"/>
    <s v="music/indie rock"/>
    <n v="167.63513513513513"/>
    <x v="1"/>
    <x v="7"/>
  </r>
  <r>
    <n v="86"/>
    <x v="86"/>
    <x v="86"/>
    <n v="7400"/>
    <n v="12405"/>
    <x v="1"/>
    <n v="203"/>
    <x v="1"/>
    <s v="USD"/>
    <n v="1430715600"/>
    <n v="1431838800"/>
    <b v="1"/>
    <b v="0"/>
    <s v="theater/plays"/>
    <n v="61.984886649874063"/>
    <x v="3"/>
    <x v="3"/>
  </r>
  <r>
    <n v="87"/>
    <x v="87"/>
    <x v="87"/>
    <n v="198500"/>
    <n v="123040"/>
    <x v="0"/>
    <n v="1482"/>
    <x v="2"/>
    <s v="AUD"/>
    <n v="1299564000"/>
    <n v="1300510800"/>
    <b v="0"/>
    <b v="1"/>
    <s v="music/rock"/>
    <n v="260.75"/>
    <x v="1"/>
    <x v="1"/>
  </r>
  <r>
    <n v="88"/>
    <x v="88"/>
    <x v="88"/>
    <n v="4800"/>
    <n v="12516"/>
    <x v="1"/>
    <n v="113"/>
    <x v="1"/>
    <s v="USD"/>
    <n v="1429160400"/>
    <n v="1431061200"/>
    <b v="0"/>
    <b v="0"/>
    <s v="publishing/translations"/>
    <n v="252.58823529411765"/>
    <x v="5"/>
    <x v="18"/>
  </r>
  <r>
    <n v="89"/>
    <x v="89"/>
    <x v="89"/>
    <n v="3400"/>
    <n v="8588"/>
    <x v="1"/>
    <n v="96"/>
    <x v="1"/>
    <s v="USD"/>
    <n v="1271307600"/>
    <n v="1271480400"/>
    <b v="0"/>
    <b v="0"/>
    <s v="theater/plays"/>
    <n v="78.615384615384613"/>
    <x v="3"/>
    <x v="3"/>
  </r>
  <r>
    <n v="90"/>
    <x v="90"/>
    <x v="90"/>
    <n v="7800"/>
    <n v="6132"/>
    <x v="0"/>
    <n v="106"/>
    <x v="1"/>
    <s v="USD"/>
    <n v="1456380000"/>
    <n v="1456380000"/>
    <b v="0"/>
    <b v="1"/>
    <s v="theater/plays"/>
    <n v="48.404406999351913"/>
    <x v="3"/>
    <x v="3"/>
  </r>
  <r>
    <n v="91"/>
    <x v="91"/>
    <x v="91"/>
    <n v="154300"/>
    <n v="74688"/>
    <x v="0"/>
    <n v="679"/>
    <x v="6"/>
    <s v="EUR"/>
    <n v="1470459600"/>
    <n v="1472878800"/>
    <b v="0"/>
    <b v="0"/>
    <s v="publishing/translations"/>
    <n v="258.875"/>
    <x v="5"/>
    <x v="18"/>
  </r>
  <r>
    <n v="92"/>
    <x v="92"/>
    <x v="92"/>
    <n v="20000"/>
    <n v="51775"/>
    <x v="1"/>
    <n v="498"/>
    <x v="5"/>
    <s v="CHF"/>
    <n v="1277269200"/>
    <n v="1277355600"/>
    <b v="0"/>
    <b v="1"/>
    <s v="games/video games"/>
    <n v="60.548713235294116"/>
    <x v="6"/>
    <x v="11"/>
  </r>
  <r>
    <n v="93"/>
    <x v="93"/>
    <x v="93"/>
    <n v="108800"/>
    <n v="65877"/>
    <x v="3"/>
    <n v="610"/>
    <x v="1"/>
    <s v="USD"/>
    <n v="1350709200"/>
    <n v="1351054800"/>
    <b v="0"/>
    <b v="1"/>
    <s v="theater/plays"/>
    <n v="303.68965517241378"/>
    <x v="3"/>
    <x v="3"/>
  </r>
  <r>
    <n v="94"/>
    <x v="94"/>
    <x v="94"/>
    <n v="2900"/>
    <n v="8807"/>
    <x v="1"/>
    <n v="180"/>
    <x v="4"/>
    <s v="GBP"/>
    <n v="1554613200"/>
    <n v="1555563600"/>
    <b v="0"/>
    <b v="0"/>
    <s v="technology/web"/>
    <n v="112.99999999999999"/>
    <x v="2"/>
    <x v="2"/>
  </r>
  <r>
    <n v="95"/>
    <x v="95"/>
    <x v="95"/>
    <n v="900"/>
    <n v="1017"/>
    <x v="1"/>
    <n v="27"/>
    <x v="1"/>
    <s v="USD"/>
    <n v="1571029200"/>
    <n v="1571634000"/>
    <b v="0"/>
    <b v="0"/>
    <s v="film &amp; video/documentary"/>
    <n v="217.37876614060258"/>
    <x v="4"/>
    <x v="4"/>
  </r>
  <r>
    <n v="96"/>
    <x v="96"/>
    <x v="96"/>
    <n v="69700"/>
    <n v="151513"/>
    <x v="1"/>
    <n v="2331"/>
    <x v="1"/>
    <s v="USD"/>
    <n v="1299736800"/>
    <n v="1300856400"/>
    <b v="0"/>
    <b v="0"/>
    <s v="theater/plays"/>
    <n v="926.69230769230762"/>
    <x v="3"/>
    <x v="3"/>
  </r>
  <r>
    <n v="97"/>
    <x v="97"/>
    <x v="97"/>
    <n v="1300"/>
    <n v="12047"/>
    <x v="1"/>
    <n v="113"/>
    <x v="1"/>
    <s v="USD"/>
    <n v="1435208400"/>
    <n v="1439874000"/>
    <b v="0"/>
    <b v="0"/>
    <s v="food/food trucks"/>
    <n v="33.692229038854805"/>
    <x v="0"/>
    <x v="0"/>
  </r>
  <r>
    <n v="98"/>
    <x v="98"/>
    <x v="98"/>
    <n v="97800"/>
    <n v="32951"/>
    <x v="0"/>
    <n v="1220"/>
    <x v="2"/>
    <s v="AUD"/>
    <n v="1437973200"/>
    <n v="1438318800"/>
    <b v="0"/>
    <b v="0"/>
    <s v="games/video games"/>
    <n v="196.7236842105263"/>
    <x v="6"/>
    <x v="11"/>
  </r>
  <r>
    <n v="99"/>
    <x v="99"/>
    <x v="99"/>
    <n v="7600"/>
    <n v="14951"/>
    <x v="1"/>
    <n v="164"/>
    <x v="1"/>
    <s v="USD"/>
    <n v="1416895200"/>
    <n v="1419400800"/>
    <b v="0"/>
    <b v="0"/>
    <s v="theater/plays"/>
    <n v="1"/>
    <x v="3"/>
    <x v="3"/>
  </r>
  <r>
    <n v="100"/>
    <x v="100"/>
    <x v="100"/>
    <n v="100"/>
    <n v="1"/>
    <x v="0"/>
    <n v="1"/>
    <x v="1"/>
    <s v="USD"/>
    <n v="1319000400"/>
    <n v="1320555600"/>
    <b v="0"/>
    <b v="0"/>
    <s v="theater/plays"/>
    <n v="1021.4444444444445"/>
    <x v="3"/>
    <x v="3"/>
  </r>
  <r>
    <n v="101"/>
    <x v="101"/>
    <x v="101"/>
    <n v="900"/>
    <n v="9193"/>
    <x v="1"/>
    <n v="164"/>
    <x v="1"/>
    <s v="USD"/>
    <n v="1424498400"/>
    <n v="1425103200"/>
    <b v="0"/>
    <b v="1"/>
    <s v="music/electric music"/>
    <n v="281.67567567567568"/>
    <x v="1"/>
    <x v="5"/>
  </r>
  <r>
    <n v="102"/>
    <x v="102"/>
    <x v="102"/>
    <n v="3700"/>
    <n v="10422"/>
    <x v="1"/>
    <n v="336"/>
    <x v="1"/>
    <s v="USD"/>
    <n v="1526274000"/>
    <n v="1526878800"/>
    <b v="0"/>
    <b v="1"/>
    <s v="technology/wearables"/>
    <n v="24.610000000000003"/>
    <x v="2"/>
    <x v="8"/>
  </r>
  <r>
    <n v="103"/>
    <x v="103"/>
    <x v="103"/>
    <n v="10000"/>
    <n v="2461"/>
    <x v="0"/>
    <n v="37"/>
    <x v="6"/>
    <s v="EUR"/>
    <n v="1287896400"/>
    <n v="1288674000"/>
    <b v="0"/>
    <b v="0"/>
    <s v="music/electric music"/>
    <n v="143.14010067114094"/>
    <x v="1"/>
    <x v="5"/>
  </r>
  <r>
    <n v="104"/>
    <x v="104"/>
    <x v="104"/>
    <n v="119200"/>
    <n v="170623"/>
    <x v="1"/>
    <n v="1917"/>
    <x v="1"/>
    <s v="USD"/>
    <n v="1495515600"/>
    <n v="1495602000"/>
    <b v="0"/>
    <b v="0"/>
    <s v="music/indie rock"/>
    <n v="144.54411764705884"/>
    <x v="1"/>
    <x v="7"/>
  </r>
  <r>
    <n v="105"/>
    <x v="105"/>
    <x v="105"/>
    <n v="6800"/>
    <n v="9829"/>
    <x v="1"/>
    <n v="95"/>
    <x v="1"/>
    <s v="USD"/>
    <n v="1364878800"/>
    <n v="1366434000"/>
    <b v="0"/>
    <b v="0"/>
    <s v="technology/web"/>
    <n v="359.12820512820514"/>
    <x v="2"/>
    <x v="2"/>
  </r>
  <r>
    <n v="106"/>
    <x v="106"/>
    <x v="106"/>
    <n v="3900"/>
    <n v="14006"/>
    <x v="1"/>
    <n v="147"/>
    <x v="1"/>
    <s v="USD"/>
    <n v="1567918800"/>
    <n v="1568350800"/>
    <b v="0"/>
    <b v="0"/>
    <s v="theater/plays"/>
    <n v="186.48571428571427"/>
    <x v="3"/>
    <x v="3"/>
  </r>
  <r>
    <n v="107"/>
    <x v="107"/>
    <x v="107"/>
    <n v="3500"/>
    <n v="6527"/>
    <x v="1"/>
    <n v="86"/>
    <x v="1"/>
    <s v="USD"/>
    <n v="1524459600"/>
    <n v="1525928400"/>
    <b v="0"/>
    <b v="1"/>
    <s v="theater/plays"/>
    <n v="595.26666666666665"/>
    <x v="3"/>
    <x v="3"/>
  </r>
  <r>
    <n v="108"/>
    <x v="108"/>
    <x v="108"/>
    <n v="1500"/>
    <n v="8929"/>
    <x v="1"/>
    <n v="83"/>
    <x v="1"/>
    <s v="USD"/>
    <n v="1333688400"/>
    <n v="1336885200"/>
    <b v="0"/>
    <b v="0"/>
    <s v="film &amp; video/documentary"/>
    <n v="59.21153846153846"/>
    <x v="4"/>
    <x v="4"/>
  </r>
  <r>
    <n v="109"/>
    <x v="109"/>
    <x v="109"/>
    <n v="5200"/>
    <n v="3079"/>
    <x v="0"/>
    <n v="60"/>
    <x v="1"/>
    <s v="USD"/>
    <n v="1389506400"/>
    <n v="1389679200"/>
    <b v="0"/>
    <b v="0"/>
    <s v="film &amp; video/television"/>
    <n v="14.962780898876405"/>
    <x v="4"/>
    <x v="19"/>
  </r>
  <r>
    <n v="110"/>
    <x v="110"/>
    <x v="110"/>
    <n v="142400"/>
    <n v="21307"/>
    <x v="0"/>
    <n v="296"/>
    <x v="1"/>
    <s v="USD"/>
    <n v="1536642000"/>
    <n v="1538283600"/>
    <b v="0"/>
    <b v="0"/>
    <s v="food/food trucks"/>
    <n v="119.95602605863192"/>
    <x v="0"/>
    <x v="0"/>
  </r>
  <r>
    <n v="111"/>
    <x v="111"/>
    <x v="111"/>
    <n v="61400"/>
    <n v="73653"/>
    <x v="1"/>
    <n v="676"/>
    <x v="1"/>
    <s v="USD"/>
    <n v="1348290000"/>
    <n v="1348808400"/>
    <b v="0"/>
    <b v="0"/>
    <s v="publishing/radio &amp; podcasts"/>
    <n v="268.82978723404256"/>
    <x v="5"/>
    <x v="15"/>
  </r>
  <r>
    <n v="112"/>
    <x v="112"/>
    <x v="112"/>
    <n v="4700"/>
    <n v="12635"/>
    <x v="1"/>
    <n v="361"/>
    <x v="2"/>
    <s v="AUD"/>
    <n v="1408856400"/>
    <n v="1410152400"/>
    <b v="0"/>
    <b v="0"/>
    <s v="technology/web"/>
    <n v="376.87878787878788"/>
    <x v="2"/>
    <x v="2"/>
  </r>
  <r>
    <n v="113"/>
    <x v="113"/>
    <x v="113"/>
    <n v="3300"/>
    <n v="12437"/>
    <x v="1"/>
    <n v="131"/>
    <x v="1"/>
    <s v="USD"/>
    <n v="1505192400"/>
    <n v="1505797200"/>
    <b v="0"/>
    <b v="0"/>
    <s v="food/food trucks"/>
    <n v="727.15789473684208"/>
    <x v="0"/>
    <x v="0"/>
  </r>
  <r>
    <n v="114"/>
    <x v="114"/>
    <x v="114"/>
    <n v="1900"/>
    <n v="13816"/>
    <x v="1"/>
    <n v="126"/>
    <x v="1"/>
    <s v="USD"/>
    <n v="1554786000"/>
    <n v="1554872400"/>
    <b v="0"/>
    <b v="1"/>
    <s v="technology/wearables"/>
    <n v="87.211757648470297"/>
    <x v="2"/>
    <x v="8"/>
  </r>
  <r>
    <n v="115"/>
    <x v="115"/>
    <x v="115"/>
    <n v="166700"/>
    <n v="145382"/>
    <x v="0"/>
    <n v="3304"/>
    <x v="6"/>
    <s v="EUR"/>
    <n v="1510898400"/>
    <n v="1513922400"/>
    <b v="0"/>
    <b v="0"/>
    <s v="publishing/fiction"/>
    <n v="88"/>
    <x v="5"/>
    <x v="13"/>
  </r>
  <r>
    <n v="116"/>
    <x v="116"/>
    <x v="116"/>
    <n v="7200"/>
    <n v="6336"/>
    <x v="0"/>
    <n v="73"/>
    <x v="1"/>
    <s v="USD"/>
    <n v="1442552400"/>
    <n v="1442638800"/>
    <b v="0"/>
    <b v="0"/>
    <s v="theater/plays"/>
    <n v="173.9387755102041"/>
    <x v="3"/>
    <x v="3"/>
  </r>
  <r>
    <n v="117"/>
    <x v="117"/>
    <x v="117"/>
    <n v="4900"/>
    <n v="8523"/>
    <x v="1"/>
    <n v="275"/>
    <x v="1"/>
    <s v="USD"/>
    <n v="1316667600"/>
    <n v="1317186000"/>
    <b v="0"/>
    <b v="0"/>
    <s v="film &amp; video/television"/>
    <n v="117.61111111111111"/>
    <x v="4"/>
    <x v="19"/>
  </r>
  <r>
    <n v="118"/>
    <x v="118"/>
    <x v="118"/>
    <n v="5400"/>
    <n v="6351"/>
    <x v="1"/>
    <n v="67"/>
    <x v="1"/>
    <s v="USD"/>
    <n v="1390716000"/>
    <n v="1391234400"/>
    <b v="0"/>
    <b v="0"/>
    <s v="photography/photography books"/>
    <n v="214.96"/>
    <x v="7"/>
    <x v="14"/>
  </r>
  <r>
    <n v="119"/>
    <x v="119"/>
    <x v="119"/>
    <n v="5000"/>
    <n v="10748"/>
    <x v="1"/>
    <n v="154"/>
    <x v="1"/>
    <s v="USD"/>
    <n v="1402894800"/>
    <n v="1404363600"/>
    <b v="0"/>
    <b v="1"/>
    <s v="film &amp; video/documentary"/>
    <n v="149.49667110519306"/>
    <x v="4"/>
    <x v="4"/>
  </r>
  <r>
    <n v="120"/>
    <x v="120"/>
    <x v="120"/>
    <n v="75100"/>
    <n v="112272"/>
    <x v="1"/>
    <n v="1782"/>
    <x v="1"/>
    <s v="USD"/>
    <n v="1429246800"/>
    <n v="1429592400"/>
    <b v="0"/>
    <b v="1"/>
    <s v="games/mobile games"/>
    <n v="219.33995584988963"/>
    <x v="6"/>
    <x v="20"/>
  </r>
  <r>
    <n v="121"/>
    <x v="121"/>
    <x v="121"/>
    <n v="45300"/>
    <n v="99361"/>
    <x v="1"/>
    <n v="903"/>
    <x v="1"/>
    <s v="USD"/>
    <n v="1412485200"/>
    <n v="1413608400"/>
    <b v="0"/>
    <b v="0"/>
    <s v="games/video games"/>
    <n v="64.367690058479525"/>
    <x v="6"/>
    <x v="11"/>
  </r>
  <r>
    <n v="122"/>
    <x v="122"/>
    <x v="122"/>
    <n v="136800"/>
    <n v="88055"/>
    <x v="0"/>
    <n v="3387"/>
    <x v="1"/>
    <s v="USD"/>
    <n v="1417068000"/>
    <n v="1419400800"/>
    <b v="0"/>
    <b v="0"/>
    <s v="publishing/fiction"/>
    <n v="18.622397298818232"/>
    <x v="5"/>
    <x v="13"/>
  </r>
  <r>
    <n v="123"/>
    <x v="123"/>
    <x v="123"/>
    <n v="177700"/>
    <n v="33092"/>
    <x v="0"/>
    <n v="662"/>
    <x v="0"/>
    <s v="CAD"/>
    <n v="1448344800"/>
    <n v="1448604000"/>
    <b v="1"/>
    <b v="0"/>
    <s v="theater/plays"/>
    <n v="367.76923076923077"/>
    <x v="3"/>
    <x v="3"/>
  </r>
  <r>
    <n v="124"/>
    <x v="124"/>
    <x v="124"/>
    <n v="2600"/>
    <n v="9562"/>
    <x v="1"/>
    <n v="94"/>
    <x v="6"/>
    <s v="EUR"/>
    <n v="1557723600"/>
    <n v="1562302800"/>
    <b v="0"/>
    <b v="0"/>
    <s v="photography/photography books"/>
    <n v="159.90566037735849"/>
    <x v="7"/>
    <x v="14"/>
  </r>
  <r>
    <n v="125"/>
    <x v="125"/>
    <x v="125"/>
    <n v="5300"/>
    <n v="8475"/>
    <x v="1"/>
    <n v="180"/>
    <x v="1"/>
    <s v="USD"/>
    <n v="1537333200"/>
    <n v="1537678800"/>
    <b v="0"/>
    <b v="0"/>
    <s v="theater/plays"/>
    <n v="38.633185349611544"/>
    <x v="3"/>
    <x v="3"/>
  </r>
  <r>
    <n v="126"/>
    <x v="126"/>
    <x v="126"/>
    <n v="180200"/>
    <n v="69617"/>
    <x v="0"/>
    <n v="774"/>
    <x v="1"/>
    <s v="USD"/>
    <n v="1471150800"/>
    <n v="1473570000"/>
    <b v="0"/>
    <b v="1"/>
    <s v="theater/plays"/>
    <n v="51.42151162790698"/>
    <x v="3"/>
    <x v="3"/>
  </r>
  <r>
    <n v="127"/>
    <x v="127"/>
    <x v="127"/>
    <n v="103200"/>
    <n v="53067"/>
    <x v="0"/>
    <n v="672"/>
    <x v="0"/>
    <s v="CAD"/>
    <n v="1273640400"/>
    <n v="1273899600"/>
    <b v="0"/>
    <b v="0"/>
    <s v="theater/plays"/>
    <n v="60.334277620396605"/>
    <x v="3"/>
    <x v="3"/>
  </r>
  <r>
    <n v="128"/>
    <x v="128"/>
    <x v="128"/>
    <n v="70600"/>
    <n v="42596"/>
    <x v="3"/>
    <n v="532"/>
    <x v="1"/>
    <s v="USD"/>
    <n v="1282885200"/>
    <n v="1284008400"/>
    <b v="0"/>
    <b v="0"/>
    <s v="music/rock"/>
    <n v="3.202693602693603"/>
    <x v="1"/>
    <x v="1"/>
  </r>
  <r>
    <n v="129"/>
    <x v="129"/>
    <x v="129"/>
    <n v="148500"/>
    <n v="4756"/>
    <x v="3"/>
    <n v="55"/>
    <x v="2"/>
    <s v="AUD"/>
    <n v="1422943200"/>
    <n v="1425103200"/>
    <b v="0"/>
    <b v="0"/>
    <s v="food/food trucks"/>
    <n v="155.46875"/>
    <x v="0"/>
    <x v="0"/>
  </r>
  <r>
    <n v="130"/>
    <x v="130"/>
    <x v="130"/>
    <n v="9600"/>
    <n v="14925"/>
    <x v="1"/>
    <n v="533"/>
    <x v="3"/>
    <s v="DKK"/>
    <n v="1319605200"/>
    <n v="1320991200"/>
    <b v="0"/>
    <b v="0"/>
    <s v="film &amp; video/drama"/>
    <n v="100.85974499089254"/>
    <x v="4"/>
    <x v="6"/>
  </r>
  <r>
    <n v="131"/>
    <x v="131"/>
    <x v="131"/>
    <n v="164700"/>
    <n v="166116"/>
    <x v="1"/>
    <n v="2443"/>
    <x v="4"/>
    <s v="GBP"/>
    <n v="1385704800"/>
    <n v="1386828000"/>
    <b v="0"/>
    <b v="0"/>
    <s v="technology/web"/>
    <n v="116.18181818181819"/>
    <x v="2"/>
    <x v="2"/>
  </r>
  <r>
    <n v="132"/>
    <x v="132"/>
    <x v="132"/>
    <n v="3300"/>
    <n v="3834"/>
    <x v="1"/>
    <n v="89"/>
    <x v="1"/>
    <s v="USD"/>
    <n v="1515736800"/>
    <n v="1517119200"/>
    <b v="0"/>
    <b v="1"/>
    <s v="theater/plays"/>
    <n v="310.77777777777777"/>
    <x v="3"/>
    <x v="3"/>
  </r>
  <r>
    <n v="133"/>
    <x v="133"/>
    <x v="133"/>
    <n v="4500"/>
    <n v="13985"/>
    <x v="1"/>
    <n v="159"/>
    <x v="1"/>
    <s v="USD"/>
    <n v="1313125200"/>
    <n v="1315026000"/>
    <b v="0"/>
    <b v="0"/>
    <s v="music/world music"/>
    <n v="89.73668341708543"/>
    <x v="1"/>
    <x v="21"/>
  </r>
  <r>
    <n v="134"/>
    <x v="134"/>
    <x v="134"/>
    <n v="99500"/>
    <n v="89288"/>
    <x v="0"/>
    <n v="940"/>
    <x v="5"/>
    <s v="CHF"/>
    <n v="1308459600"/>
    <n v="1312693200"/>
    <b v="0"/>
    <b v="1"/>
    <s v="film &amp; video/documentary"/>
    <n v="71.27272727272728"/>
    <x v="4"/>
    <x v="4"/>
  </r>
  <r>
    <n v="135"/>
    <x v="135"/>
    <x v="135"/>
    <n v="7700"/>
    <n v="5488"/>
    <x v="0"/>
    <n v="117"/>
    <x v="1"/>
    <s v="USD"/>
    <n v="1362636000"/>
    <n v="1363064400"/>
    <b v="0"/>
    <b v="1"/>
    <s v="theater/plays"/>
    <n v="3.2862318840579712"/>
    <x v="3"/>
    <x v="3"/>
  </r>
  <r>
    <n v="136"/>
    <x v="136"/>
    <x v="136"/>
    <n v="82800"/>
    <n v="2721"/>
    <x v="3"/>
    <n v="58"/>
    <x v="1"/>
    <s v="USD"/>
    <n v="1402117200"/>
    <n v="1403154000"/>
    <b v="0"/>
    <b v="1"/>
    <s v="film &amp; video/drama"/>
    <n v="261.77777777777777"/>
    <x v="4"/>
    <x v="6"/>
  </r>
  <r>
    <n v="137"/>
    <x v="137"/>
    <x v="137"/>
    <n v="1800"/>
    <n v="4712"/>
    <x v="1"/>
    <n v="50"/>
    <x v="1"/>
    <s v="USD"/>
    <n v="1286341200"/>
    <n v="1286859600"/>
    <b v="0"/>
    <b v="0"/>
    <s v="publishing/nonfiction"/>
    <n v="96"/>
    <x v="5"/>
    <x v="9"/>
  </r>
  <r>
    <n v="138"/>
    <x v="138"/>
    <x v="138"/>
    <n v="9600"/>
    <n v="9216"/>
    <x v="0"/>
    <n v="115"/>
    <x v="1"/>
    <s v="USD"/>
    <n v="1348808400"/>
    <n v="1349326800"/>
    <b v="0"/>
    <b v="0"/>
    <s v="games/mobile games"/>
    <n v="20.896851248642779"/>
    <x v="6"/>
    <x v="20"/>
  </r>
  <r>
    <n v="139"/>
    <x v="139"/>
    <x v="139"/>
    <n v="92100"/>
    <n v="19246"/>
    <x v="0"/>
    <n v="326"/>
    <x v="1"/>
    <s v="USD"/>
    <n v="1429592400"/>
    <n v="1430974800"/>
    <b v="0"/>
    <b v="1"/>
    <s v="technology/wearables"/>
    <n v="223.16363636363636"/>
    <x v="2"/>
    <x v="8"/>
  </r>
  <r>
    <n v="140"/>
    <x v="140"/>
    <x v="140"/>
    <n v="5500"/>
    <n v="12274"/>
    <x v="1"/>
    <n v="186"/>
    <x v="1"/>
    <s v="USD"/>
    <n v="1519538400"/>
    <n v="1519970400"/>
    <b v="0"/>
    <b v="0"/>
    <s v="film &amp; video/documentary"/>
    <n v="101.59097978227061"/>
    <x v="4"/>
    <x v="4"/>
  </r>
  <r>
    <n v="141"/>
    <x v="141"/>
    <x v="141"/>
    <n v="64300"/>
    <n v="65323"/>
    <x v="1"/>
    <n v="1071"/>
    <x v="1"/>
    <s v="USD"/>
    <n v="1434085200"/>
    <n v="1434603600"/>
    <b v="0"/>
    <b v="0"/>
    <s v="technology/web"/>
    <n v="230.03999999999996"/>
    <x v="2"/>
    <x v="2"/>
  </r>
  <r>
    <n v="142"/>
    <x v="142"/>
    <x v="142"/>
    <n v="5000"/>
    <n v="11502"/>
    <x v="1"/>
    <n v="117"/>
    <x v="1"/>
    <s v="USD"/>
    <n v="1333688400"/>
    <n v="1337230800"/>
    <b v="0"/>
    <b v="0"/>
    <s v="technology/web"/>
    <n v="135.59259259259261"/>
    <x v="2"/>
    <x v="2"/>
  </r>
  <r>
    <n v="143"/>
    <x v="143"/>
    <x v="143"/>
    <n v="5400"/>
    <n v="7322"/>
    <x v="1"/>
    <n v="70"/>
    <x v="1"/>
    <s v="USD"/>
    <n v="1277701200"/>
    <n v="1279429200"/>
    <b v="0"/>
    <b v="0"/>
    <s v="music/indie rock"/>
    <n v="129.1"/>
    <x v="1"/>
    <x v="7"/>
  </r>
  <r>
    <n v="144"/>
    <x v="144"/>
    <x v="144"/>
    <n v="9000"/>
    <n v="11619"/>
    <x v="1"/>
    <n v="135"/>
    <x v="1"/>
    <s v="USD"/>
    <n v="1560747600"/>
    <n v="1561438800"/>
    <b v="0"/>
    <b v="0"/>
    <s v="theater/plays"/>
    <n v="236.512"/>
    <x v="3"/>
    <x v="3"/>
  </r>
  <r>
    <n v="145"/>
    <x v="145"/>
    <x v="145"/>
    <n v="25000"/>
    <n v="59128"/>
    <x v="1"/>
    <n v="768"/>
    <x v="5"/>
    <s v="CHF"/>
    <n v="1410066000"/>
    <n v="1410498000"/>
    <b v="0"/>
    <b v="0"/>
    <s v="technology/wearables"/>
    <n v="17.25"/>
    <x v="2"/>
    <x v="8"/>
  </r>
  <r>
    <n v="146"/>
    <x v="146"/>
    <x v="146"/>
    <n v="8800"/>
    <n v="1518"/>
    <x v="3"/>
    <n v="51"/>
    <x v="1"/>
    <s v="USD"/>
    <n v="1320732000"/>
    <n v="1322460000"/>
    <b v="0"/>
    <b v="0"/>
    <s v="theater/plays"/>
    <n v="112.49397590361446"/>
    <x v="3"/>
    <x v="3"/>
  </r>
  <r>
    <n v="147"/>
    <x v="147"/>
    <x v="147"/>
    <n v="8300"/>
    <n v="9337"/>
    <x v="1"/>
    <n v="199"/>
    <x v="1"/>
    <s v="USD"/>
    <n v="1465794000"/>
    <n v="1466312400"/>
    <b v="0"/>
    <b v="1"/>
    <s v="theater/plays"/>
    <n v="121.02150537634408"/>
    <x v="3"/>
    <x v="3"/>
  </r>
  <r>
    <n v="148"/>
    <x v="148"/>
    <x v="148"/>
    <n v="9300"/>
    <n v="11255"/>
    <x v="1"/>
    <n v="107"/>
    <x v="1"/>
    <s v="USD"/>
    <n v="1500958800"/>
    <n v="1501736400"/>
    <b v="0"/>
    <b v="0"/>
    <s v="technology/wearables"/>
    <n v="219.87096774193549"/>
    <x v="2"/>
    <x v="8"/>
  </r>
  <r>
    <n v="149"/>
    <x v="149"/>
    <x v="149"/>
    <n v="6200"/>
    <n v="13632"/>
    <x v="1"/>
    <n v="195"/>
    <x v="1"/>
    <s v="USD"/>
    <n v="1357020000"/>
    <n v="1361512800"/>
    <b v="0"/>
    <b v="0"/>
    <s v="music/indie rock"/>
    <n v="1"/>
    <x v="1"/>
    <x v="7"/>
  </r>
  <r>
    <n v="150"/>
    <x v="150"/>
    <x v="150"/>
    <n v="100"/>
    <n v="1"/>
    <x v="0"/>
    <n v="1"/>
    <x v="1"/>
    <s v="USD"/>
    <n v="1544940000"/>
    <n v="1545026400"/>
    <b v="0"/>
    <b v="0"/>
    <s v="music/rock"/>
    <n v="64.166909620991248"/>
    <x v="1"/>
    <x v="1"/>
  </r>
  <r>
    <n v="151"/>
    <x v="151"/>
    <x v="151"/>
    <n v="137200"/>
    <n v="88037"/>
    <x v="0"/>
    <n v="1467"/>
    <x v="1"/>
    <s v="USD"/>
    <n v="1402290000"/>
    <n v="1406696400"/>
    <b v="0"/>
    <b v="0"/>
    <s v="music/electric music"/>
    <n v="423.06746987951806"/>
    <x v="1"/>
    <x v="5"/>
  </r>
  <r>
    <n v="152"/>
    <x v="152"/>
    <x v="152"/>
    <n v="41500"/>
    <n v="175573"/>
    <x v="1"/>
    <n v="3376"/>
    <x v="1"/>
    <s v="USD"/>
    <n v="1487311200"/>
    <n v="1487916000"/>
    <b v="0"/>
    <b v="0"/>
    <s v="music/indie rock"/>
    <n v="92.984160506863773"/>
    <x v="1"/>
    <x v="7"/>
  </r>
  <r>
    <n v="153"/>
    <x v="153"/>
    <x v="153"/>
    <n v="189400"/>
    <n v="176112"/>
    <x v="0"/>
    <n v="5681"/>
    <x v="1"/>
    <s v="USD"/>
    <n v="1350622800"/>
    <n v="1351141200"/>
    <b v="0"/>
    <b v="0"/>
    <s v="theater/plays"/>
    <n v="58.756567425569173"/>
    <x v="3"/>
    <x v="3"/>
  </r>
  <r>
    <n v="154"/>
    <x v="154"/>
    <x v="154"/>
    <n v="171300"/>
    <n v="100650"/>
    <x v="0"/>
    <n v="1059"/>
    <x v="1"/>
    <s v="USD"/>
    <n v="1463029200"/>
    <n v="1465016400"/>
    <b v="0"/>
    <b v="1"/>
    <s v="music/indie rock"/>
    <n v="65.022222222222226"/>
    <x v="1"/>
    <x v="7"/>
  </r>
  <r>
    <n v="155"/>
    <x v="155"/>
    <x v="155"/>
    <n v="139500"/>
    <n v="90706"/>
    <x v="0"/>
    <n v="1194"/>
    <x v="1"/>
    <s v="USD"/>
    <n v="1269493200"/>
    <n v="1270789200"/>
    <b v="0"/>
    <b v="0"/>
    <s v="theater/plays"/>
    <n v="73.939560439560438"/>
    <x v="3"/>
    <x v="3"/>
  </r>
  <r>
    <n v="156"/>
    <x v="156"/>
    <x v="156"/>
    <n v="36400"/>
    <n v="26914"/>
    <x v="3"/>
    <n v="379"/>
    <x v="2"/>
    <s v="AUD"/>
    <n v="1570251600"/>
    <n v="1572325200"/>
    <b v="0"/>
    <b v="0"/>
    <s v="music/rock"/>
    <n v="52.666666666666664"/>
    <x v="1"/>
    <x v="1"/>
  </r>
  <r>
    <n v="157"/>
    <x v="157"/>
    <x v="157"/>
    <n v="4200"/>
    <n v="2212"/>
    <x v="0"/>
    <n v="30"/>
    <x v="2"/>
    <s v="AUD"/>
    <n v="1388383200"/>
    <n v="1389420000"/>
    <b v="0"/>
    <b v="0"/>
    <s v="photography/photography books"/>
    <n v="220.95238095238096"/>
    <x v="7"/>
    <x v="14"/>
  </r>
  <r>
    <n v="158"/>
    <x v="158"/>
    <x v="158"/>
    <n v="2100"/>
    <n v="4640"/>
    <x v="1"/>
    <n v="41"/>
    <x v="1"/>
    <s v="USD"/>
    <n v="1449554400"/>
    <n v="1449640800"/>
    <b v="0"/>
    <b v="0"/>
    <s v="music/rock"/>
    <n v="100.01150627615063"/>
    <x v="1"/>
    <x v="1"/>
  </r>
  <r>
    <n v="159"/>
    <x v="159"/>
    <x v="159"/>
    <n v="191200"/>
    <n v="191222"/>
    <x v="1"/>
    <n v="1821"/>
    <x v="1"/>
    <s v="USD"/>
    <n v="1553662800"/>
    <n v="1555218000"/>
    <b v="0"/>
    <b v="1"/>
    <s v="theater/plays"/>
    <n v="162.3125"/>
    <x v="3"/>
    <x v="3"/>
  </r>
  <r>
    <n v="160"/>
    <x v="160"/>
    <x v="160"/>
    <n v="8000"/>
    <n v="12985"/>
    <x v="1"/>
    <n v="164"/>
    <x v="1"/>
    <s v="USD"/>
    <n v="1556341200"/>
    <n v="1557723600"/>
    <b v="0"/>
    <b v="0"/>
    <s v="technology/wearables"/>
    <n v="78.181818181818187"/>
    <x v="2"/>
    <x v="8"/>
  </r>
  <r>
    <n v="161"/>
    <x v="161"/>
    <x v="161"/>
    <n v="5500"/>
    <n v="4300"/>
    <x v="0"/>
    <n v="75"/>
    <x v="1"/>
    <s v="USD"/>
    <n v="1442984400"/>
    <n v="1443502800"/>
    <b v="0"/>
    <b v="1"/>
    <s v="technology/web"/>
    <n v="149.73770491803279"/>
    <x v="2"/>
    <x v="2"/>
  </r>
  <r>
    <n v="162"/>
    <x v="162"/>
    <x v="162"/>
    <n v="6100"/>
    <n v="9134"/>
    <x v="1"/>
    <n v="157"/>
    <x v="5"/>
    <s v="CHF"/>
    <n v="1544248800"/>
    <n v="1546840800"/>
    <b v="0"/>
    <b v="0"/>
    <s v="music/rock"/>
    <n v="253.25714285714284"/>
    <x v="1"/>
    <x v="1"/>
  </r>
  <r>
    <n v="163"/>
    <x v="163"/>
    <x v="163"/>
    <n v="3500"/>
    <n v="8864"/>
    <x v="1"/>
    <n v="246"/>
    <x v="1"/>
    <s v="USD"/>
    <n v="1508475600"/>
    <n v="1512712800"/>
    <b v="0"/>
    <b v="1"/>
    <s v="photography/photography books"/>
    <n v="100.16943521594683"/>
    <x v="7"/>
    <x v="14"/>
  </r>
  <r>
    <n v="164"/>
    <x v="164"/>
    <x v="164"/>
    <n v="150500"/>
    <n v="150755"/>
    <x v="1"/>
    <n v="1396"/>
    <x v="1"/>
    <s v="USD"/>
    <n v="1507438800"/>
    <n v="1507525200"/>
    <b v="0"/>
    <b v="0"/>
    <s v="theater/plays"/>
    <n v="121.99004424778761"/>
    <x v="3"/>
    <x v="3"/>
  </r>
  <r>
    <n v="165"/>
    <x v="165"/>
    <x v="165"/>
    <n v="90400"/>
    <n v="110279"/>
    <x v="1"/>
    <n v="2506"/>
    <x v="1"/>
    <s v="USD"/>
    <n v="1501563600"/>
    <n v="1504328400"/>
    <b v="0"/>
    <b v="0"/>
    <s v="technology/web"/>
    <n v="137.13265306122449"/>
    <x v="2"/>
    <x v="2"/>
  </r>
  <r>
    <n v="166"/>
    <x v="166"/>
    <x v="166"/>
    <n v="9800"/>
    <n v="13439"/>
    <x v="1"/>
    <n v="244"/>
    <x v="1"/>
    <s v="USD"/>
    <n v="1292997600"/>
    <n v="1293343200"/>
    <b v="0"/>
    <b v="0"/>
    <s v="photography/photography books"/>
    <n v="415.53846153846149"/>
    <x v="7"/>
    <x v="14"/>
  </r>
  <r>
    <n v="167"/>
    <x v="167"/>
    <x v="167"/>
    <n v="2600"/>
    <n v="10804"/>
    <x v="1"/>
    <n v="146"/>
    <x v="2"/>
    <s v="AUD"/>
    <n v="1370840400"/>
    <n v="1371704400"/>
    <b v="0"/>
    <b v="0"/>
    <s v="theater/plays"/>
    <n v="31.30913348946136"/>
    <x v="3"/>
    <x v="3"/>
  </r>
  <r>
    <n v="168"/>
    <x v="168"/>
    <x v="168"/>
    <n v="128100"/>
    <n v="40107"/>
    <x v="0"/>
    <n v="955"/>
    <x v="3"/>
    <s v="DKK"/>
    <n v="1550815200"/>
    <n v="1552798800"/>
    <b v="0"/>
    <b v="1"/>
    <s v="music/indie rock"/>
    <n v="424.08154506437768"/>
    <x v="1"/>
    <x v="7"/>
  </r>
  <r>
    <n v="169"/>
    <x v="169"/>
    <x v="169"/>
    <n v="23300"/>
    <n v="98811"/>
    <x v="1"/>
    <n v="1267"/>
    <x v="1"/>
    <s v="USD"/>
    <n v="1339909200"/>
    <n v="1342328400"/>
    <b v="0"/>
    <b v="1"/>
    <s v="film &amp; video/shorts"/>
    <n v="2.93886230728336"/>
    <x v="4"/>
    <x v="12"/>
  </r>
  <r>
    <n v="170"/>
    <x v="170"/>
    <x v="170"/>
    <n v="188100"/>
    <n v="5528"/>
    <x v="0"/>
    <n v="67"/>
    <x v="1"/>
    <s v="USD"/>
    <n v="1501736400"/>
    <n v="1502341200"/>
    <b v="0"/>
    <b v="0"/>
    <s v="music/indie rock"/>
    <n v="10.63265306122449"/>
    <x v="1"/>
    <x v="7"/>
  </r>
  <r>
    <n v="171"/>
    <x v="171"/>
    <x v="171"/>
    <n v="4900"/>
    <n v="521"/>
    <x v="0"/>
    <n v="5"/>
    <x v="1"/>
    <s v="USD"/>
    <n v="1395291600"/>
    <n v="1397192400"/>
    <b v="0"/>
    <b v="0"/>
    <s v="publishing/translations"/>
    <n v="82.875"/>
    <x v="5"/>
    <x v="18"/>
  </r>
  <r>
    <n v="172"/>
    <x v="172"/>
    <x v="172"/>
    <n v="800"/>
    <n v="663"/>
    <x v="0"/>
    <n v="26"/>
    <x v="1"/>
    <s v="USD"/>
    <n v="1405746000"/>
    <n v="1407042000"/>
    <b v="0"/>
    <b v="1"/>
    <s v="film &amp; video/documentary"/>
    <n v="163.01447776628748"/>
    <x v="4"/>
    <x v="4"/>
  </r>
  <r>
    <n v="173"/>
    <x v="173"/>
    <x v="173"/>
    <n v="96700"/>
    <n v="157635"/>
    <x v="1"/>
    <n v="1561"/>
    <x v="1"/>
    <s v="USD"/>
    <n v="1368853200"/>
    <n v="1369371600"/>
    <b v="0"/>
    <b v="0"/>
    <s v="theater/plays"/>
    <n v="894.66666666666674"/>
    <x v="3"/>
    <x v="3"/>
  </r>
  <r>
    <n v="174"/>
    <x v="174"/>
    <x v="174"/>
    <n v="600"/>
    <n v="5368"/>
    <x v="1"/>
    <n v="48"/>
    <x v="1"/>
    <s v="USD"/>
    <n v="1444021200"/>
    <n v="1444107600"/>
    <b v="0"/>
    <b v="1"/>
    <s v="technology/wearables"/>
    <n v="26.191501103752756"/>
    <x v="2"/>
    <x v="8"/>
  </r>
  <r>
    <n v="175"/>
    <x v="175"/>
    <x v="175"/>
    <n v="181200"/>
    <n v="47459"/>
    <x v="0"/>
    <n v="1130"/>
    <x v="1"/>
    <s v="USD"/>
    <n v="1472619600"/>
    <n v="1474261200"/>
    <b v="0"/>
    <b v="0"/>
    <s v="theater/plays"/>
    <n v="74.834782608695647"/>
    <x v="3"/>
    <x v="3"/>
  </r>
  <r>
    <n v="176"/>
    <x v="176"/>
    <x v="176"/>
    <n v="115000"/>
    <n v="86060"/>
    <x v="0"/>
    <n v="782"/>
    <x v="1"/>
    <s v="USD"/>
    <n v="1472878800"/>
    <n v="1473656400"/>
    <b v="0"/>
    <b v="0"/>
    <s v="theater/plays"/>
    <n v="416.47680412371136"/>
    <x v="3"/>
    <x v="3"/>
  </r>
  <r>
    <n v="177"/>
    <x v="177"/>
    <x v="177"/>
    <n v="38800"/>
    <n v="161593"/>
    <x v="1"/>
    <n v="2739"/>
    <x v="1"/>
    <s v="USD"/>
    <n v="1289800800"/>
    <n v="1291960800"/>
    <b v="0"/>
    <b v="0"/>
    <s v="theater/plays"/>
    <n v="96.208333333333329"/>
    <x v="3"/>
    <x v="3"/>
  </r>
  <r>
    <n v="178"/>
    <x v="178"/>
    <x v="178"/>
    <n v="7200"/>
    <n v="6927"/>
    <x v="0"/>
    <n v="210"/>
    <x v="1"/>
    <s v="USD"/>
    <n v="1505970000"/>
    <n v="1506747600"/>
    <b v="0"/>
    <b v="0"/>
    <s v="food/food trucks"/>
    <n v="357.71910112359546"/>
    <x v="0"/>
    <x v="0"/>
  </r>
  <r>
    <n v="179"/>
    <x v="179"/>
    <x v="179"/>
    <n v="44500"/>
    <n v="159185"/>
    <x v="1"/>
    <n v="3537"/>
    <x v="0"/>
    <s v="CAD"/>
    <n v="1363496400"/>
    <n v="1363582800"/>
    <b v="0"/>
    <b v="1"/>
    <s v="theater/plays"/>
    <n v="308.45714285714286"/>
    <x v="3"/>
    <x v="3"/>
  </r>
  <r>
    <n v="180"/>
    <x v="180"/>
    <x v="180"/>
    <n v="56000"/>
    <n v="172736"/>
    <x v="1"/>
    <n v="2107"/>
    <x v="2"/>
    <s v="AUD"/>
    <n v="1269234000"/>
    <n v="1269666000"/>
    <b v="0"/>
    <b v="0"/>
    <s v="technology/wearables"/>
    <n v="61.802325581395344"/>
    <x v="2"/>
    <x v="8"/>
  </r>
  <r>
    <n v="181"/>
    <x v="181"/>
    <x v="181"/>
    <n v="8600"/>
    <n v="5315"/>
    <x v="0"/>
    <n v="136"/>
    <x v="1"/>
    <s v="USD"/>
    <n v="1507093200"/>
    <n v="1508648400"/>
    <b v="0"/>
    <b v="0"/>
    <s v="technology/web"/>
    <n v="722.32472324723244"/>
    <x v="2"/>
    <x v="2"/>
  </r>
  <r>
    <n v="182"/>
    <x v="182"/>
    <x v="182"/>
    <n v="27100"/>
    <n v="195750"/>
    <x v="1"/>
    <n v="3318"/>
    <x v="3"/>
    <s v="DKK"/>
    <n v="1560574800"/>
    <n v="1561957200"/>
    <b v="0"/>
    <b v="0"/>
    <s v="theater/plays"/>
    <n v="69.117647058823522"/>
    <x v="3"/>
    <x v="3"/>
  </r>
  <r>
    <n v="183"/>
    <x v="183"/>
    <x v="183"/>
    <n v="5100"/>
    <n v="3525"/>
    <x v="0"/>
    <n v="86"/>
    <x v="0"/>
    <s v="CAD"/>
    <n v="1284008400"/>
    <n v="1285131600"/>
    <b v="0"/>
    <b v="0"/>
    <s v="music/rock"/>
    <n v="293.05555555555554"/>
    <x v="1"/>
    <x v="1"/>
  </r>
  <r>
    <n v="184"/>
    <x v="184"/>
    <x v="184"/>
    <n v="3600"/>
    <n v="10550"/>
    <x v="1"/>
    <n v="340"/>
    <x v="1"/>
    <s v="USD"/>
    <n v="1556859600"/>
    <n v="1556946000"/>
    <b v="0"/>
    <b v="0"/>
    <s v="theater/plays"/>
    <n v="71.8"/>
    <x v="3"/>
    <x v="3"/>
  </r>
  <r>
    <n v="185"/>
    <x v="185"/>
    <x v="185"/>
    <n v="1000"/>
    <n v="718"/>
    <x v="0"/>
    <n v="19"/>
    <x v="1"/>
    <s v="USD"/>
    <n v="1526187600"/>
    <n v="1527138000"/>
    <b v="0"/>
    <b v="0"/>
    <s v="film &amp; video/television"/>
    <n v="31.934684684684683"/>
    <x v="4"/>
    <x v="19"/>
  </r>
  <r>
    <n v="186"/>
    <x v="186"/>
    <x v="186"/>
    <n v="88800"/>
    <n v="28358"/>
    <x v="0"/>
    <n v="886"/>
    <x v="1"/>
    <s v="USD"/>
    <n v="1400821200"/>
    <n v="1402117200"/>
    <b v="0"/>
    <b v="0"/>
    <s v="theater/plays"/>
    <n v="229.87375415282392"/>
    <x v="3"/>
    <x v="3"/>
  </r>
  <r>
    <n v="187"/>
    <x v="187"/>
    <x v="187"/>
    <n v="60200"/>
    <n v="138384"/>
    <x v="1"/>
    <n v="1442"/>
    <x v="0"/>
    <s v="CAD"/>
    <n v="1361599200"/>
    <n v="1364014800"/>
    <b v="0"/>
    <b v="1"/>
    <s v="film &amp; video/shorts"/>
    <n v="32.012195121951223"/>
    <x v="4"/>
    <x v="12"/>
  </r>
  <r>
    <n v="188"/>
    <x v="188"/>
    <x v="188"/>
    <n v="8200"/>
    <n v="2625"/>
    <x v="0"/>
    <n v="35"/>
    <x v="6"/>
    <s v="EUR"/>
    <n v="1417500000"/>
    <n v="1417586400"/>
    <b v="0"/>
    <b v="0"/>
    <s v="theater/plays"/>
    <n v="23.525352848928385"/>
    <x v="3"/>
    <x v="3"/>
  </r>
  <r>
    <n v="189"/>
    <x v="189"/>
    <x v="189"/>
    <n v="191300"/>
    <n v="45004"/>
    <x v="3"/>
    <n v="441"/>
    <x v="1"/>
    <s v="USD"/>
    <n v="1457071200"/>
    <n v="1457071200"/>
    <b v="0"/>
    <b v="0"/>
    <s v="theater/plays"/>
    <n v="68.594594594594597"/>
    <x v="3"/>
    <x v="3"/>
  </r>
  <r>
    <n v="190"/>
    <x v="190"/>
    <x v="190"/>
    <n v="3700"/>
    <n v="2538"/>
    <x v="0"/>
    <n v="24"/>
    <x v="1"/>
    <s v="USD"/>
    <n v="1370322000"/>
    <n v="1370408400"/>
    <b v="0"/>
    <b v="1"/>
    <s v="theater/plays"/>
    <n v="37.952380952380956"/>
    <x v="3"/>
    <x v="3"/>
  </r>
  <r>
    <n v="191"/>
    <x v="191"/>
    <x v="191"/>
    <n v="8400"/>
    <n v="3188"/>
    <x v="0"/>
    <n v="86"/>
    <x v="6"/>
    <s v="EUR"/>
    <n v="1552366800"/>
    <n v="1552626000"/>
    <b v="0"/>
    <b v="0"/>
    <s v="theater/plays"/>
    <n v="19.992957746478872"/>
    <x v="3"/>
    <x v="3"/>
  </r>
  <r>
    <n v="192"/>
    <x v="192"/>
    <x v="192"/>
    <n v="42600"/>
    <n v="8517"/>
    <x v="0"/>
    <n v="243"/>
    <x v="1"/>
    <s v="USD"/>
    <n v="1403845200"/>
    <n v="1404190800"/>
    <b v="0"/>
    <b v="0"/>
    <s v="music/rock"/>
    <n v="45.636363636363633"/>
    <x v="1"/>
    <x v="1"/>
  </r>
  <r>
    <n v="193"/>
    <x v="193"/>
    <x v="193"/>
    <n v="6600"/>
    <n v="3012"/>
    <x v="0"/>
    <n v="65"/>
    <x v="1"/>
    <s v="USD"/>
    <n v="1523163600"/>
    <n v="1523509200"/>
    <b v="1"/>
    <b v="0"/>
    <s v="music/indie rock"/>
    <n v="122.7605633802817"/>
    <x v="1"/>
    <x v="7"/>
  </r>
  <r>
    <n v="194"/>
    <x v="194"/>
    <x v="194"/>
    <n v="7100"/>
    <n v="8716"/>
    <x v="1"/>
    <n v="126"/>
    <x v="1"/>
    <s v="USD"/>
    <n v="1442206800"/>
    <n v="1443589200"/>
    <b v="0"/>
    <b v="0"/>
    <s v="music/metal"/>
    <n v="361.75316455696202"/>
    <x v="1"/>
    <x v="16"/>
  </r>
  <r>
    <n v="195"/>
    <x v="195"/>
    <x v="195"/>
    <n v="15800"/>
    <n v="57157"/>
    <x v="1"/>
    <n v="524"/>
    <x v="1"/>
    <s v="USD"/>
    <n v="1532840400"/>
    <n v="1533445200"/>
    <b v="0"/>
    <b v="0"/>
    <s v="music/electric music"/>
    <n v="63.146341463414636"/>
    <x v="1"/>
    <x v="5"/>
  </r>
  <r>
    <n v="196"/>
    <x v="196"/>
    <x v="196"/>
    <n v="8200"/>
    <n v="5178"/>
    <x v="0"/>
    <n v="100"/>
    <x v="3"/>
    <s v="DKK"/>
    <n v="1472878800"/>
    <n v="1474520400"/>
    <b v="0"/>
    <b v="0"/>
    <s v="technology/wearables"/>
    <n v="298.20475319926874"/>
    <x v="2"/>
    <x v="8"/>
  </r>
  <r>
    <n v="197"/>
    <x v="197"/>
    <x v="197"/>
    <n v="54700"/>
    <n v="163118"/>
    <x v="1"/>
    <n v="1989"/>
    <x v="1"/>
    <s v="USD"/>
    <n v="1498194000"/>
    <n v="1499403600"/>
    <b v="0"/>
    <b v="0"/>
    <s v="film &amp; video/drama"/>
    <n v="9.5585443037974684"/>
    <x v="4"/>
    <x v="6"/>
  </r>
  <r>
    <n v="198"/>
    <x v="198"/>
    <x v="198"/>
    <n v="63200"/>
    <n v="6041"/>
    <x v="0"/>
    <n v="168"/>
    <x v="1"/>
    <s v="USD"/>
    <n v="1281070800"/>
    <n v="1283576400"/>
    <b v="0"/>
    <b v="0"/>
    <s v="music/electric music"/>
    <n v="53.777777777777779"/>
    <x v="1"/>
    <x v="5"/>
  </r>
  <r>
    <n v="199"/>
    <x v="199"/>
    <x v="199"/>
    <n v="1800"/>
    <n v="968"/>
    <x v="0"/>
    <n v="13"/>
    <x v="1"/>
    <s v="USD"/>
    <n v="1436245200"/>
    <n v="1436590800"/>
    <b v="0"/>
    <b v="0"/>
    <s v="music/rock"/>
    <n v="2"/>
    <x v="1"/>
    <x v="1"/>
  </r>
  <r>
    <n v="200"/>
    <x v="200"/>
    <x v="200"/>
    <n v="100"/>
    <n v="2"/>
    <x v="0"/>
    <n v="1"/>
    <x v="0"/>
    <s v="CAD"/>
    <n v="1269493200"/>
    <n v="1270443600"/>
    <b v="0"/>
    <b v="0"/>
    <s v="theater/plays"/>
    <n v="681.19047619047615"/>
    <x v="3"/>
    <x v="3"/>
  </r>
  <r>
    <n v="201"/>
    <x v="201"/>
    <x v="201"/>
    <n v="2100"/>
    <n v="14305"/>
    <x v="1"/>
    <n v="157"/>
    <x v="1"/>
    <s v="USD"/>
    <n v="1406264400"/>
    <n v="1407819600"/>
    <b v="0"/>
    <b v="0"/>
    <s v="technology/web"/>
    <n v="78.831325301204828"/>
    <x v="2"/>
    <x v="2"/>
  </r>
  <r>
    <n v="202"/>
    <x v="202"/>
    <x v="202"/>
    <n v="8300"/>
    <n v="6543"/>
    <x v="3"/>
    <n v="82"/>
    <x v="1"/>
    <s v="USD"/>
    <n v="1317531600"/>
    <n v="1317877200"/>
    <b v="0"/>
    <b v="0"/>
    <s v="food/food trucks"/>
    <n v="134.40792216817235"/>
    <x v="0"/>
    <x v="0"/>
  </r>
  <r>
    <n v="203"/>
    <x v="203"/>
    <x v="203"/>
    <n v="143900"/>
    <n v="193413"/>
    <x v="1"/>
    <n v="4498"/>
    <x v="2"/>
    <s v="AUD"/>
    <n v="1484632800"/>
    <n v="1484805600"/>
    <b v="0"/>
    <b v="0"/>
    <s v="theater/plays"/>
    <n v="3.3719999999999999"/>
    <x v="3"/>
    <x v="3"/>
  </r>
  <r>
    <n v="204"/>
    <x v="204"/>
    <x v="204"/>
    <n v="75000"/>
    <n v="2529"/>
    <x v="0"/>
    <n v="40"/>
    <x v="1"/>
    <s v="USD"/>
    <n v="1301806800"/>
    <n v="1302670800"/>
    <b v="0"/>
    <b v="0"/>
    <s v="music/jazz"/>
    <n v="431.84615384615387"/>
    <x v="1"/>
    <x v="17"/>
  </r>
  <r>
    <n v="205"/>
    <x v="205"/>
    <x v="205"/>
    <n v="1300"/>
    <n v="5614"/>
    <x v="1"/>
    <n v="80"/>
    <x v="1"/>
    <s v="USD"/>
    <n v="1539752400"/>
    <n v="1540789200"/>
    <b v="1"/>
    <b v="0"/>
    <s v="theater/plays"/>
    <n v="38.844444444444441"/>
    <x v="3"/>
    <x v="3"/>
  </r>
  <r>
    <n v="206"/>
    <x v="206"/>
    <x v="206"/>
    <n v="9000"/>
    <n v="3496"/>
    <x v="3"/>
    <n v="57"/>
    <x v="1"/>
    <s v="USD"/>
    <n v="1267250400"/>
    <n v="1268028000"/>
    <b v="0"/>
    <b v="0"/>
    <s v="publishing/fiction"/>
    <n v="425.7"/>
    <x v="5"/>
    <x v="13"/>
  </r>
  <r>
    <n v="207"/>
    <x v="207"/>
    <x v="207"/>
    <n v="1000"/>
    <n v="4257"/>
    <x v="1"/>
    <n v="43"/>
    <x v="1"/>
    <s v="USD"/>
    <n v="1535432400"/>
    <n v="1537160400"/>
    <b v="0"/>
    <b v="1"/>
    <s v="music/rock"/>
    <n v="101.12239715591672"/>
    <x v="1"/>
    <x v="1"/>
  </r>
  <r>
    <n v="208"/>
    <x v="208"/>
    <x v="208"/>
    <n v="196900"/>
    <n v="199110"/>
    <x v="1"/>
    <n v="2053"/>
    <x v="1"/>
    <s v="USD"/>
    <n v="1510207200"/>
    <n v="1512280800"/>
    <b v="0"/>
    <b v="0"/>
    <s v="film &amp; video/documentary"/>
    <n v="21.188688946015425"/>
    <x v="4"/>
    <x v="4"/>
  </r>
  <r>
    <n v="209"/>
    <x v="209"/>
    <x v="209"/>
    <n v="194500"/>
    <n v="41212"/>
    <x v="2"/>
    <n v="808"/>
    <x v="2"/>
    <s v="AUD"/>
    <n v="1462510800"/>
    <n v="1463115600"/>
    <b v="0"/>
    <b v="0"/>
    <s v="film &amp; video/documentary"/>
    <n v="67.425531914893625"/>
    <x v="4"/>
    <x v="4"/>
  </r>
  <r>
    <n v="210"/>
    <x v="210"/>
    <x v="210"/>
    <n v="9400"/>
    <n v="6338"/>
    <x v="0"/>
    <n v="226"/>
    <x v="3"/>
    <s v="DKK"/>
    <n v="1488520800"/>
    <n v="1490850000"/>
    <b v="0"/>
    <b v="0"/>
    <s v="film &amp; video/science fiction"/>
    <n v="94.923371647509583"/>
    <x v="4"/>
    <x v="22"/>
  </r>
  <r>
    <n v="211"/>
    <x v="211"/>
    <x v="211"/>
    <n v="104400"/>
    <n v="99100"/>
    <x v="0"/>
    <n v="1625"/>
    <x v="1"/>
    <s v="USD"/>
    <n v="1377579600"/>
    <n v="1379653200"/>
    <b v="0"/>
    <b v="0"/>
    <s v="theater/plays"/>
    <n v="151.85185185185185"/>
    <x v="3"/>
    <x v="3"/>
  </r>
  <r>
    <n v="212"/>
    <x v="212"/>
    <x v="212"/>
    <n v="8100"/>
    <n v="12300"/>
    <x v="1"/>
    <n v="168"/>
    <x v="1"/>
    <s v="USD"/>
    <n v="1576389600"/>
    <n v="1580364000"/>
    <b v="0"/>
    <b v="0"/>
    <s v="theater/plays"/>
    <n v="195.16382252559728"/>
    <x v="3"/>
    <x v="3"/>
  </r>
  <r>
    <n v="213"/>
    <x v="213"/>
    <x v="213"/>
    <n v="87900"/>
    <n v="171549"/>
    <x v="1"/>
    <n v="4289"/>
    <x v="1"/>
    <s v="USD"/>
    <n v="1289019600"/>
    <n v="1289714400"/>
    <b v="0"/>
    <b v="1"/>
    <s v="music/indie rock"/>
    <n v="1023.1428571428571"/>
    <x v="1"/>
    <x v="7"/>
  </r>
  <r>
    <n v="214"/>
    <x v="214"/>
    <x v="214"/>
    <n v="1400"/>
    <n v="14324"/>
    <x v="1"/>
    <n v="165"/>
    <x v="1"/>
    <s v="USD"/>
    <n v="1282194000"/>
    <n v="1282712400"/>
    <b v="0"/>
    <b v="0"/>
    <s v="music/rock"/>
    <n v="3.841836734693878"/>
    <x v="1"/>
    <x v="1"/>
  </r>
  <r>
    <n v="215"/>
    <x v="215"/>
    <x v="215"/>
    <n v="156800"/>
    <n v="6024"/>
    <x v="0"/>
    <n v="143"/>
    <x v="1"/>
    <s v="USD"/>
    <n v="1550037600"/>
    <n v="1550210400"/>
    <b v="0"/>
    <b v="0"/>
    <s v="theater/plays"/>
    <n v="155.07066557107643"/>
    <x v="3"/>
    <x v="3"/>
  </r>
  <r>
    <n v="216"/>
    <x v="216"/>
    <x v="216"/>
    <n v="121700"/>
    <n v="188721"/>
    <x v="1"/>
    <n v="1815"/>
    <x v="1"/>
    <s v="USD"/>
    <n v="1321941600"/>
    <n v="1322114400"/>
    <b v="0"/>
    <b v="0"/>
    <s v="theater/plays"/>
    <n v="44.753477588871718"/>
    <x v="3"/>
    <x v="3"/>
  </r>
  <r>
    <n v="217"/>
    <x v="217"/>
    <x v="217"/>
    <n v="129400"/>
    <n v="57911"/>
    <x v="0"/>
    <n v="934"/>
    <x v="1"/>
    <s v="USD"/>
    <n v="1556427600"/>
    <n v="1557205200"/>
    <b v="0"/>
    <b v="0"/>
    <s v="film &amp; video/science fiction"/>
    <n v="215.94736842105263"/>
    <x v="4"/>
    <x v="22"/>
  </r>
  <r>
    <n v="218"/>
    <x v="218"/>
    <x v="218"/>
    <n v="5700"/>
    <n v="12309"/>
    <x v="1"/>
    <n v="397"/>
    <x v="4"/>
    <s v="GBP"/>
    <n v="1320991200"/>
    <n v="1323928800"/>
    <b v="0"/>
    <b v="1"/>
    <s v="film &amp; video/shorts"/>
    <n v="332.12709832134288"/>
    <x v="4"/>
    <x v="12"/>
  </r>
  <r>
    <n v="219"/>
    <x v="219"/>
    <x v="219"/>
    <n v="41700"/>
    <n v="138497"/>
    <x v="1"/>
    <n v="1539"/>
    <x v="1"/>
    <s v="USD"/>
    <n v="1345093200"/>
    <n v="1346130000"/>
    <b v="0"/>
    <b v="0"/>
    <s v="film &amp; video/animation"/>
    <n v="8.4430379746835449"/>
    <x v="4"/>
    <x v="10"/>
  </r>
  <r>
    <n v="220"/>
    <x v="220"/>
    <x v="220"/>
    <n v="7900"/>
    <n v="667"/>
    <x v="0"/>
    <n v="17"/>
    <x v="1"/>
    <s v="USD"/>
    <n v="1309496400"/>
    <n v="1311051600"/>
    <b v="1"/>
    <b v="0"/>
    <s v="theater/plays"/>
    <n v="98.625514403292186"/>
    <x v="3"/>
    <x v="3"/>
  </r>
  <r>
    <n v="221"/>
    <x v="221"/>
    <x v="221"/>
    <n v="121500"/>
    <n v="119830"/>
    <x v="0"/>
    <n v="2179"/>
    <x v="1"/>
    <s v="USD"/>
    <n v="1340254800"/>
    <n v="1340427600"/>
    <b v="1"/>
    <b v="0"/>
    <s v="food/food trucks"/>
    <n v="137.97916666666669"/>
    <x v="0"/>
    <x v="0"/>
  </r>
  <r>
    <n v="222"/>
    <x v="222"/>
    <x v="222"/>
    <n v="4800"/>
    <n v="6623"/>
    <x v="1"/>
    <n v="138"/>
    <x v="1"/>
    <s v="USD"/>
    <n v="1412226000"/>
    <n v="1412312400"/>
    <b v="0"/>
    <b v="0"/>
    <s v="photography/photography books"/>
    <n v="93.81099656357388"/>
    <x v="7"/>
    <x v="14"/>
  </r>
  <r>
    <n v="223"/>
    <x v="223"/>
    <x v="223"/>
    <n v="87300"/>
    <n v="81897"/>
    <x v="0"/>
    <n v="931"/>
    <x v="1"/>
    <s v="USD"/>
    <n v="1458104400"/>
    <n v="1459314000"/>
    <b v="0"/>
    <b v="0"/>
    <s v="theater/plays"/>
    <n v="403.63930885529157"/>
    <x v="3"/>
    <x v="3"/>
  </r>
  <r>
    <n v="224"/>
    <x v="224"/>
    <x v="224"/>
    <n v="46300"/>
    <n v="186885"/>
    <x v="1"/>
    <n v="3594"/>
    <x v="1"/>
    <s v="USD"/>
    <n v="1411534800"/>
    <n v="1415426400"/>
    <b v="0"/>
    <b v="0"/>
    <s v="film &amp; video/science fiction"/>
    <n v="260.1740412979351"/>
    <x v="4"/>
    <x v="22"/>
  </r>
  <r>
    <n v="225"/>
    <x v="225"/>
    <x v="225"/>
    <n v="67800"/>
    <n v="176398"/>
    <x v="1"/>
    <n v="5880"/>
    <x v="1"/>
    <s v="USD"/>
    <n v="1399093200"/>
    <n v="1399093200"/>
    <b v="1"/>
    <b v="0"/>
    <s v="music/rock"/>
    <n v="366.63333333333333"/>
    <x v="1"/>
    <x v="1"/>
  </r>
  <r>
    <n v="226"/>
    <x v="102"/>
    <x v="226"/>
    <n v="3000"/>
    <n v="10999"/>
    <x v="1"/>
    <n v="112"/>
    <x v="1"/>
    <s v="USD"/>
    <n v="1270702800"/>
    <n v="1273899600"/>
    <b v="0"/>
    <b v="0"/>
    <s v="photography/photography books"/>
    <n v="168.72085385878489"/>
    <x v="7"/>
    <x v="14"/>
  </r>
  <r>
    <n v="227"/>
    <x v="226"/>
    <x v="227"/>
    <n v="60900"/>
    <n v="102751"/>
    <x v="1"/>
    <n v="943"/>
    <x v="1"/>
    <s v="USD"/>
    <n v="1431666000"/>
    <n v="1432184400"/>
    <b v="0"/>
    <b v="0"/>
    <s v="games/mobile games"/>
    <n v="119.90717911530093"/>
    <x v="6"/>
    <x v="20"/>
  </r>
  <r>
    <n v="228"/>
    <x v="227"/>
    <x v="228"/>
    <n v="137900"/>
    <n v="165352"/>
    <x v="1"/>
    <n v="2468"/>
    <x v="1"/>
    <s v="USD"/>
    <n v="1472619600"/>
    <n v="1474779600"/>
    <b v="0"/>
    <b v="0"/>
    <s v="film &amp; video/animation"/>
    <n v="193.68925233644859"/>
    <x v="4"/>
    <x v="10"/>
  </r>
  <r>
    <n v="229"/>
    <x v="228"/>
    <x v="229"/>
    <n v="85600"/>
    <n v="165798"/>
    <x v="1"/>
    <n v="2551"/>
    <x v="1"/>
    <s v="USD"/>
    <n v="1496293200"/>
    <n v="1500440400"/>
    <b v="0"/>
    <b v="1"/>
    <s v="games/mobile games"/>
    <n v="420.16666666666669"/>
    <x v="6"/>
    <x v="20"/>
  </r>
  <r>
    <n v="230"/>
    <x v="229"/>
    <x v="230"/>
    <n v="2400"/>
    <n v="10084"/>
    <x v="1"/>
    <n v="101"/>
    <x v="1"/>
    <s v="USD"/>
    <n v="1575612000"/>
    <n v="1575612000"/>
    <b v="0"/>
    <b v="0"/>
    <s v="games/video games"/>
    <n v="76.708333333333329"/>
    <x v="6"/>
    <x v="11"/>
  </r>
  <r>
    <n v="231"/>
    <x v="230"/>
    <x v="231"/>
    <n v="7200"/>
    <n v="5523"/>
    <x v="3"/>
    <n v="67"/>
    <x v="1"/>
    <s v="USD"/>
    <n v="1369112400"/>
    <n v="1374123600"/>
    <b v="0"/>
    <b v="0"/>
    <s v="theater/plays"/>
    <n v="171.26470588235293"/>
    <x v="3"/>
    <x v="3"/>
  </r>
  <r>
    <n v="232"/>
    <x v="231"/>
    <x v="232"/>
    <n v="3400"/>
    <n v="5823"/>
    <x v="1"/>
    <n v="92"/>
    <x v="1"/>
    <s v="USD"/>
    <n v="1469422800"/>
    <n v="1469509200"/>
    <b v="0"/>
    <b v="0"/>
    <s v="theater/plays"/>
    <n v="157.89473684210526"/>
    <x v="3"/>
    <x v="3"/>
  </r>
  <r>
    <n v="233"/>
    <x v="232"/>
    <x v="233"/>
    <n v="3800"/>
    <n v="6000"/>
    <x v="1"/>
    <n v="62"/>
    <x v="1"/>
    <s v="USD"/>
    <n v="1307854800"/>
    <n v="1309237200"/>
    <b v="0"/>
    <b v="0"/>
    <s v="film &amp; video/animation"/>
    <n v="109.08"/>
    <x v="4"/>
    <x v="10"/>
  </r>
  <r>
    <n v="234"/>
    <x v="233"/>
    <x v="234"/>
    <n v="7500"/>
    <n v="8181"/>
    <x v="1"/>
    <n v="149"/>
    <x v="6"/>
    <s v="EUR"/>
    <n v="1503378000"/>
    <n v="1503982800"/>
    <b v="0"/>
    <b v="1"/>
    <s v="games/video games"/>
    <n v="41.732558139534881"/>
    <x v="6"/>
    <x v="11"/>
  </r>
  <r>
    <n v="235"/>
    <x v="234"/>
    <x v="235"/>
    <n v="8600"/>
    <n v="3589"/>
    <x v="0"/>
    <n v="92"/>
    <x v="1"/>
    <s v="USD"/>
    <n v="1486965600"/>
    <n v="1487397600"/>
    <b v="0"/>
    <b v="0"/>
    <s v="film &amp; video/animation"/>
    <n v="10.944303797468354"/>
    <x v="4"/>
    <x v="10"/>
  </r>
  <r>
    <n v="236"/>
    <x v="235"/>
    <x v="236"/>
    <n v="39500"/>
    <n v="4323"/>
    <x v="0"/>
    <n v="57"/>
    <x v="2"/>
    <s v="AUD"/>
    <n v="1561438800"/>
    <n v="1562043600"/>
    <b v="0"/>
    <b v="1"/>
    <s v="music/rock"/>
    <n v="159.3763440860215"/>
    <x v="1"/>
    <x v="1"/>
  </r>
  <r>
    <n v="237"/>
    <x v="236"/>
    <x v="237"/>
    <n v="9300"/>
    <n v="14822"/>
    <x v="1"/>
    <n v="329"/>
    <x v="1"/>
    <s v="USD"/>
    <n v="1398402000"/>
    <n v="1398574800"/>
    <b v="0"/>
    <b v="0"/>
    <s v="film &amp; video/animation"/>
    <n v="422.41666666666669"/>
    <x v="4"/>
    <x v="10"/>
  </r>
  <r>
    <n v="238"/>
    <x v="237"/>
    <x v="238"/>
    <n v="2400"/>
    <n v="10138"/>
    <x v="1"/>
    <n v="97"/>
    <x v="3"/>
    <s v="DKK"/>
    <n v="1513231200"/>
    <n v="1515391200"/>
    <b v="0"/>
    <b v="1"/>
    <s v="theater/plays"/>
    <n v="97.71875"/>
    <x v="3"/>
    <x v="3"/>
  </r>
  <r>
    <n v="239"/>
    <x v="238"/>
    <x v="239"/>
    <n v="3200"/>
    <n v="3127"/>
    <x v="0"/>
    <n v="41"/>
    <x v="1"/>
    <s v="USD"/>
    <n v="1440824400"/>
    <n v="1441170000"/>
    <b v="0"/>
    <b v="0"/>
    <s v="technology/wearables"/>
    <n v="418.78911564625849"/>
    <x v="2"/>
    <x v="8"/>
  </r>
  <r>
    <n v="240"/>
    <x v="239"/>
    <x v="240"/>
    <n v="29400"/>
    <n v="123124"/>
    <x v="1"/>
    <n v="1784"/>
    <x v="1"/>
    <s v="USD"/>
    <n v="1281070800"/>
    <n v="1281157200"/>
    <b v="0"/>
    <b v="0"/>
    <s v="theater/plays"/>
    <n v="101.91632047477745"/>
    <x v="3"/>
    <x v="3"/>
  </r>
  <r>
    <n v="241"/>
    <x v="240"/>
    <x v="241"/>
    <n v="168500"/>
    <n v="171729"/>
    <x v="1"/>
    <n v="1684"/>
    <x v="2"/>
    <s v="AUD"/>
    <n v="1397365200"/>
    <n v="1398229200"/>
    <b v="0"/>
    <b v="1"/>
    <s v="publishing/nonfiction"/>
    <n v="127.72619047619047"/>
    <x v="5"/>
    <x v="9"/>
  </r>
  <r>
    <n v="242"/>
    <x v="241"/>
    <x v="242"/>
    <n v="8400"/>
    <n v="10729"/>
    <x v="1"/>
    <n v="250"/>
    <x v="1"/>
    <s v="USD"/>
    <n v="1494392400"/>
    <n v="1495256400"/>
    <b v="0"/>
    <b v="1"/>
    <s v="music/rock"/>
    <n v="445.21739130434781"/>
    <x v="1"/>
    <x v="1"/>
  </r>
  <r>
    <n v="243"/>
    <x v="242"/>
    <x v="243"/>
    <n v="2300"/>
    <n v="10240"/>
    <x v="1"/>
    <n v="238"/>
    <x v="1"/>
    <s v="USD"/>
    <n v="1520143200"/>
    <n v="1520402400"/>
    <b v="0"/>
    <b v="0"/>
    <s v="theater/plays"/>
    <n v="569.71428571428578"/>
    <x v="3"/>
    <x v="3"/>
  </r>
  <r>
    <n v="244"/>
    <x v="243"/>
    <x v="244"/>
    <n v="700"/>
    <n v="3988"/>
    <x v="1"/>
    <n v="53"/>
    <x v="1"/>
    <s v="USD"/>
    <n v="1405314000"/>
    <n v="1409806800"/>
    <b v="0"/>
    <b v="0"/>
    <s v="theater/plays"/>
    <n v="509.34482758620686"/>
    <x v="3"/>
    <x v="3"/>
  </r>
  <r>
    <n v="245"/>
    <x v="244"/>
    <x v="245"/>
    <n v="2900"/>
    <n v="14771"/>
    <x v="1"/>
    <n v="214"/>
    <x v="1"/>
    <s v="USD"/>
    <n v="1396846800"/>
    <n v="1396933200"/>
    <b v="0"/>
    <b v="0"/>
    <s v="theater/plays"/>
    <n v="325.5333333333333"/>
    <x v="3"/>
    <x v="3"/>
  </r>
  <r>
    <n v="246"/>
    <x v="245"/>
    <x v="246"/>
    <n v="4500"/>
    <n v="14649"/>
    <x v="1"/>
    <n v="222"/>
    <x v="1"/>
    <s v="USD"/>
    <n v="1375678800"/>
    <n v="1376024400"/>
    <b v="0"/>
    <b v="0"/>
    <s v="technology/web"/>
    <n v="932.61616161616166"/>
    <x v="2"/>
    <x v="2"/>
  </r>
  <r>
    <n v="247"/>
    <x v="246"/>
    <x v="247"/>
    <n v="19800"/>
    <n v="184658"/>
    <x v="1"/>
    <n v="1884"/>
    <x v="1"/>
    <s v="USD"/>
    <n v="1482386400"/>
    <n v="1483682400"/>
    <b v="0"/>
    <b v="1"/>
    <s v="publishing/fiction"/>
    <n v="211.33870967741933"/>
    <x v="5"/>
    <x v="13"/>
  </r>
  <r>
    <n v="248"/>
    <x v="247"/>
    <x v="248"/>
    <n v="6200"/>
    <n v="13103"/>
    <x v="1"/>
    <n v="218"/>
    <x v="2"/>
    <s v="AUD"/>
    <n v="1420005600"/>
    <n v="1420437600"/>
    <b v="0"/>
    <b v="0"/>
    <s v="games/mobile games"/>
    <n v="273.32520325203251"/>
    <x v="6"/>
    <x v="20"/>
  </r>
  <r>
    <n v="249"/>
    <x v="248"/>
    <x v="249"/>
    <n v="61500"/>
    <n v="168095"/>
    <x v="1"/>
    <n v="6465"/>
    <x v="1"/>
    <s v="USD"/>
    <n v="1420178400"/>
    <n v="1420783200"/>
    <b v="0"/>
    <b v="0"/>
    <s v="publishing/translations"/>
    <n v="3"/>
    <x v="5"/>
    <x v="18"/>
  </r>
  <r>
    <n v="250"/>
    <x v="249"/>
    <x v="250"/>
    <n v="100"/>
    <n v="3"/>
    <x v="0"/>
    <n v="1"/>
    <x v="1"/>
    <s v="USD"/>
    <n v="1264399200"/>
    <n v="1267423200"/>
    <b v="0"/>
    <b v="0"/>
    <s v="music/rock"/>
    <n v="54.084507042253513"/>
    <x v="1"/>
    <x v="1"/>
  </r>
  <r>
    <n v="251"/>
    <x v="250"/>
    <x v="251"/>
    <n v="7100"/>
    <n v="3840"/>
    <x v="0"/>
    <n v="101"/>
    <x v="1"/>
    <s v="USD"/>
    <n v="1355032800"/>
    <n v="1355205600"/>
    <b v="0"/>
    <b v="0"/>
    <s v="theater/plays"/>
    <n v="626.29999999999995"/>
    <x v="3"/>
    <x v="3"/>
  </r>
  <r>
    <n v="252"/>
    <x v="251"/>
    <x v="252"/>
    <n v="1000"/>
    <n v="6263"/>
    <x v="1"/>
    <n v="59"/>
    <x v="1"/>
    <s v="USD"/>
    <n v="1382677200"/>
    <n v="1383109200"/>
    <b v="0"/>
    <b v="0"/>
    <s v="theater/plays"/>
    <n v="89.021399176954731"/>
    <x v="3"/>
    <x v="3"/>
  </r>
  <r>
    <n v="253"/>
    <x v="252"/>
    <x v="253"/>
    <n v="121500"/>
    <n v="108161"/>
    <x v="0"/>
    <n v="1335"/>
    <x v="0"/>
    <s v="CAD"/>
    <n v="1302238800"/>
    <n v="1303275600"/>
    <b v="0"/>
    <b v="0"/>
    <s v="film &amp; video/drama"/>
    <n v="184.89130434782609"/>
    <x v="4"/>
    <x v="6"/>
  </r>
  <r>
    <n v="254"/>
    <x v="253"/>
    <x v="254"/>
    <n v="4600"/>
    <n v="8505"/>
    <x v="1"/>
    <n v="88"/>
    <x v="1"/>
    <s v="USD"/>
    <n v="1487656800"/>
    <n v="1487829600"/>
    <b v="0"/>
    <b v="0"/>
    <s v="publishing/nonfiction"/>
    <n v="120.16770186335404"/>
    <x v="5"/>
    <x v="9"/>
  </r>
  <r>
    <n v="255"/>
    <x v="254"/>
    <x v="255"/>
    <n v="80500"/>
    <n v="96735"/>
    <x v="1"/>
    <n v="1697"/>
    <x v="1"/>
    <s v="USD"/>
    <n v="1297836000"/>
    <n v="1298268000"/>
    <b v="0"/>
    <b v="1"/>
    <s v="music/rock"/>
    <n v="23.390243902439025"/>
    <x v="1"/>
    <x v="1"/>
  </r>
  <r>
    <n v="256"/>
    <x v="255"/>
    <x v="256"/>
    <n v="4100"/>
    <n v="959"/>
    <x v="0"/>
    <n v="15"/>
    <x v="4"/>
    <s v="GBP"/>
    <n v="1453615200"/>
    <n v="1456812000"/>
    <b v="0"/>
    <b v="0"/>
    <s v="music/rock"/>
    <n v="146"/>
    <x v="1"/>
    <x v="1"/>
  </r>
  <r>
    <n v="257"/>
    <x v="256"/>
    <x v="257"/>
    <n v="5700"/>
    <n v="8322"/>
    <x v="1"/>
    <n v="92"/>
    <x v="1"/>
    <s v="USD"/>
    <n v="1362463200"/>
    <n v="1363669200"/>
    <b v="0"/>
    <b v="0"/>
    <s v="theater/plays"/>
    <n v="268.48"/>
    <x v="3"/>
    <x v="3"/>
  </r>
  <r>
    <n v="258"/>
    <x v="257"/>
    <x v="258"/>
    <n v="5000"/>
    <n v="13424"/>
    <x v="1"/>
    <n v="186"/>
    <x v="1"/>
    <s v="USD"/>
    <n v="1481176800"/>
    <n v="1482904800"/>
    <b v="0"/>
    <b v="1"/>
    <s v="theater/plays"/>
    <n v="597.5"/>
    <x v="3"/>
    <x v="3"/>
  </r>
  <r>
    <n v="259"/>
    <x v="258"/>
    <x v="259"/>
    <n v="1800"/>
    <n v="10755"/>
    <x v="1"/>
    <n v="138"/>
    <x v="1"/>
    <s v="USD"/>
    <n v="1354946400"/>
    <n v="1356588000"/>
    <b v="1"/>
    <b v="0"/>
    <s v="photography/photography books"/>
    <n v="157.69841269841268"/>
    <x v="7"/>
    <x v="14"/>
  </r>
  <r>
    <n v="260"/>
    <x v="259"/>
    <x v="260"/>
    <n v="6300"/>
    <n v="9935"/>
    <x v="1"/>
    <n v="261"/>
    <x v="1"/>
    <s v="USD"/>
    <n v="1348808400"/>
    <n v="1349845200"/>
    <b v="0"/>
    <b v="0"/>
    <s v="music/rock"/>
    <n v="31.201660735468568"/>
    <x v="1"/>
    <x v="1"/>
  </r>
  <r>
    <n v="261"/>
    <x v="260"/>
    <x v="261"/>
    <n v="84300"/>
    <n v="26303"/>
    <x v="0"/>
    <n v="454"/>
    <x v="1"/>
    <s v="USD"/>
    <n v="1282712400"/>
    <n v="1283058000"/>
    <b v="0"/>
    <b v="1"/>
    <s v="music/rock"/>
    <n v="313.41176470588238"/>
    <x v="1"/>
    <x v="1"/>
  </r>
  <r>
    <n v="262"/>
    <x v="261"/>
    <x v="262"/>
    <n v="1700"/>
    <n v="5328"/>
    <x v="1"/>
    <n v="107"/>
    <x v="1"/>
    <s v="USD"/>
    <n v="1301979600"/>
    <n v="1304226000"/>
    <b v="0"/>
    <b v="1"/>
    <s v="music/indie rock"/>
    <n v="370.89655172413791"/>
    <x v="1"/>
    <x v="7"/>
  </r>
  <r>
    <n v="263"/>
    <x v="262"/>
    <x v="263"/>
    <n v="2900"/>
    <n v="10756"/>
    <x v="1"/>
    <n v="199"/>
    <x v="1"/>
    <s v="USD"/>
    <n v="1263016800"/>
    <n v="1263016800"/>
    <b v="0"/>
    <b v="0"/>
    <s v="photography/photography books"/>
    <n v="362.66447368421052"/>
    <x v="7"/>
    <x v="14"/>
  </r>
  <r>
    <n v="264"/>
    <x v="263"/>
    <x v="264"/>
    <n v="45600"/>
    <n v="165375"/>
    <x v="1"/>
    <n v="5512"/>
    <x v="1"/>
    <s v="USD"/>
    <n v="1360648800"/>
    <n v="1362031200"/>
    <b v="0"/>
    <b v="0"/>
    <s v="theater/plays"/>
    <n v="123.08163265306122"/>
    <x v="3"/>
    <x v="3"/>
  </r>
  <r>
    <n v="265"/>
    <x v="264"/>
    <x v="265"/>
    <n v="4900"/>
    <n v="6031"/>
    <x v="1"/>
    <n v="86"/>
    <x v="1"/>
    <s v="USD"/>
    <n v="1451800800"/>
    <n v="1455602400"/>
    <b v="0"/>
    <b v="0"/>
    <s v="theater/plays"/>
    <n v="76.766756032171585"/>
    <x v="3"/>
    <x v="3"/>
  </r>
  <r>
    <n v="266"/>
    <x v="265"/>
    <x v="266"/>
    <n v="111900"/>
    <n v="85902"/>
    <x v="0"/>
    <n v="3182"/>
    <x v="6"/>
    <s v="EUR"/>
    <n v="1415340000"/>
    <n v="1418191200"/>
    <b v="0"/>
    <b v="1"/>
    <s v="music/jazz"/>
    <n v="233.62012987012989"/>
    <x v="1"/>
    <x v="17"/>
  </r>
  <r>
    <n v="267"/>
    <x v="266"/>
    <x v="267"/>
    <n v="61600"/>
    <n v="143910"/>
    <x v="1"/>
    <n v="2768"/>
    <x v="2"/>
    <s v="AUD"/>
    <n v="1351054800"/>
    <n v="1352440800"/>
    <b v="0"/>
    <b v="0"/>
    <s v="theater/plays"/>
    <n v="180.53333333333333"/>
    <x v="3"/>
    <x v="3"/>
  </r>
  <r>
    <n v="268"/>
    <x v="267"/>
    <x v="268"/>
    <n v="1500"/>
    <n v="2708"/>
    <x v="1"/>
    <n v="48"/>
    <x v="1"/>
    <s v="USD"/>
    <n v="1349326800"/>
    <n v="1353304800"/>
    <b v="0"/>
    <b v="0"/>
    <s v="film &amp; video/documentary"/>
    <n v="252.62857142857143"/>
    <x v="4"/>
    <x v="4"/>
  </r>
  <r>
    <n v="269"/>
    <x v="268"/>
    <x v="269"/>
    <n v="3500"/>
    <n v="8842"/>
    <x v="1"/>
    <n v="87"/>
    <x v="1"/>
    <s v="USD"/>
    <n v="1548914400"/>
    <n v="1550728800"/>
    <b v="0"/>
    <b v="0"/>
    <s v="film &amp; video/television"/>
    <n v="27.176538240368025"/>
    <x v="4"/>
    <x v="19"/>
  </r>
  <r>
    <n v="270"/>
    <x v="269"/>
    <x v="270"/>
    <n v="173900"/>
    <n v="47260"/>
    <x v="3"/>
    <n v="1890"/>
    <x v="1"/>
    <s v="USD"/>
    <n v="1291269600"/>
    <n v="1291442400"/>
    <b v="0"/>
    <b v="0"/>
    <s v="games/video games"/>
    <n v="1.2706571242680547"/>
    <x v="6"/>
    <x v="11"/>
  </r>
  <r>
    <n v="271"/>
    <x v="270"/>
    <x v="271"/>
    <n v="153700"/>
    <n v="1953"/>
    <x v="2"/>
    <n v="61"/>
    <x v="1"/>
    <s v="USD"/>
    <n v="1449468000"/>
    <n v="1452146400"/>
    <b v="0"/>
    <b v="0"/>
    <s v="photography/photography books"/>
    <n v="304.0097847358121"/>
    <x v="7"/>
    <x v="14"/>
  </r>
  <r>
    <n v="272"/>
    <x v="271"/>
    <x v="272"/>
    <n v="51100"/>
    <n v="155349"/>
    <x v="1"/>
    <n v="1894"/>
    <x v="1"/>
    <s v="USD"/>
    <n v="1562734800"/>
    <n v="1564894800"/>
    <b v="0"/>
    <b v="1"/>
    <s v="theater/plays"/>
    <n v="137.23076923076923"/>
    <x v="3"/>
    <x v="3"/>
  </r>
  <r>
    <n v="273"/>
    <x v="272"/>
    <x v="273"/>
    <n v="7800"/>
    <n v="10704"/>
    <x v="1"/>
    <n v="282"/>
    <x v="0"/>
    <s v="CAD"/>
    <n v="1505624400"/>
    <n v="1505883600"/>
    <b v="0"/>
    <b v="0"/>
    <s v="theater/plays"/>
    <n v="32.208333333333336"/>
    <x v="3"/>
    <x v="3"/>
  </r>
  <r>
    <n v="274"/>
    <x v="273"/>
    <x v="274"/>
    <n v="2400"/>
    <n v="773"/>
    <x v="0"/>
    <n v="15"/>
    <x v="1"/>
    <s v="USD"/>
    <n v="1509948000"/>
    <n v="1510380000"/>
    <b v="0"/>
    <b v="0"/>
    <s v="theater/plays"/>
    <n v="241.51282051282053"/>
    <x v="3"/>
    <x v="3"/>
  </r>
  <r>
    <n v="275"/>
    <x v="274"/>
    <x v="275"/>
    <n v="3900"/>
    <n v="9419"/>
    <x v="1"/>
    <n v="116"/>
    <x v="1"/>
    <s v="USD"/>
    <n v="1554526800"/>
    <n v="1555218000"/>
    <b v="0"/>
    <b v="0"/>
    <s v="publishing/translations"/>
    <n v="96.8"/>
    <x v="5"/>
    <x v="18"/>
  </r>
  <r>
    <n v="276"/>
    <x v="275"/>
    <x v="276"/>
    <n v="5500"/>
    <n v="5324"/>
    <x v="0"/>
    <n v="133"/>
    <x v="1"/>
    <s v="USD"/>
    <n v="1334811600"/>
    <n v="1335243600"/>
    <b v="0"/>
    <b v="1"/>
    <s v="games/video games"/>
    <n v="1066.4285714285716"/>
    <x v="6"/>
    <x v="11"/>
  </r>
  <r>
    <n v="277"/>
    <x v="276"/>
    <x v="277"/>
    <n v="700"/>
    <n v="7465"/>
    <x v="1"/>
    <n v="83"/>
    <x v="1"/>
    <s v="USD"/>
    <n v="1279515600"/>
    <n v="1279688400"/>
    <b v="0"/>
    <b v="0"/>
    <s v="theater/plays"/>
    <n v="325.88888888888891"/>
    <x v="3"/>
    <x v="3"/>
  </r>
  <r>
    <n v="278"/>
    <x v="277"/>
    <x v="278"/>
    <n v="2700"/>
    <n v="8799"/>
    <x v="1"/>
    <n v="91"/>
    <x v="1"/>
    <s v="USD"/>
    <n v="1353909600"/>
    <n v="1356069600"/>
    <b v="0"/>
    <b v="0"/>
    <s v="technology/web"/>
    <n v="170.70000000000002"/>
    <x v="2"/>
    <x v="2"/>
  </r>
  <r>
    <n v="279"/>
    <x v="278"/>
    <x v="279"/>
    <n v="8000"/>
    <n v="13656"/>
    <x v="1"/>
    <n v="546"/>
    <x v="1"/>
    <s v="USD"/>
    <n v="1535950800"/>
    <n v="1536210000"/>
    <b v="0"/>
    <b v="0"/>
    <s v="theater/plays"/>
    <n v="581.44000000000005"/>
    <x v="3"/>
    <x v="3"/>
  </r>
  <r>
    <n v="280"/>
    <x v="279"/>
    <x v="280"/>
    <n v="2500"/>
    <n v="14536"/>
    <x v="1"/>
    <n v="393"/>
    <x v="1"/>
    <s v="USD"/>
    <n v="1511244000"/>
    <n v="1511762400"/>
    <b v="0"/>
    <b v="0"/>
    <s v="film &amp; video/animation"/>
    <n v="91.520972644376897"/>
    <x v="4"/>
    <x v="10"/>
  </r>
  <r>
    <n v="281"/>
    <x v="280"/>
    <x v="281"/>
    <n v="164500"/>
    <n v="150552"/>
    <x v="0"/>
    <n v="2062"/>
    <x v="1"/>
    <s v="USD"/>
    <n v="1331445600"/>
    <n v="1333256400"/>
    <b v="0"/>
    <b v="1"/>
    <s v="theater/plays"/>
    <n v="108.04761904761904"/>
    <x v="3"/>
    <x v="3"/>
  </r>
  <r>
    <n v="282"/>
    <x v="281"/>
    <x v="282"/>
    <n v="8400"/>
    <n v="9076"/>
    <x v="1"/>
    <n v="133"/>
    <x v="1"/>
    <s v="USD"/>
    <n v="1480226400"/>
    <n v="1480744800"/>
    <b v="0"/>
    <b v="1"/>
    <s v="film &amp; video/television"/>
    <n v="18.728395061728396"/>
    <x v="4"/>
    <x v="19"/>
  </r>
  <r>
    <n v="283"/>
    <x v="282"/>
    <x v="283"/>
    <n v="8100"/>
    <n v="1517"/>
    <x v="0"/>
    <n v="29"/>
    <x v="3"/>
    <s v="DKK"/>
    <n v="1464584400"/>
    <n v="1465016400"/>
    <b v="0"/>
    <b v="0"/>
    <s v="music/rock"/>
    <n v="83.193877551020407"/>
    <x v="1"/>
    <x v="1"/>
  </r>
  <r>
    <n v="284"/>
    <x v="283"/>
    <x v="284"/>
    <n v="9800"/>
    <n v="8153"/>
    <x v="0"/>
    <n v="132"/>
    <x v="1"/>
    <s v="USD"/>
    <n v="1335848400"/>
    <n v="1336280400"/>
    <b v="0"/>
    <b v="0"/>
    <s v="technology/web"/>
    <n v="706.33333333333337"/>
    <x v="2"/>
    <x v="2"/>
  </r>
  <r>
    <n v="285"/>
    <x v="284"/>
    <x v="285"/>
    <n v="900"/>
    <n v="6357"/>
    <x v="1"/>
    <n v="254"/>
    <x v="1"/>
    <s v="USD"/>
    <n v="1473483600"/>
    <n v="1476766800"/>
    <b v="0"/>
    <b v="0"/>
    <s v="theater/plays"/>
    <n v="17.446030330062445"/>
    <x v="3"/>
    <x v="3"/>
  </r>
  <r>
    <n v="286"/>
    <x v="285"/>
    <x v="286"/>
    <n v="112100"/>
    <n v="19557"/>
    <x v="3"/>
    <n v="184"/>
    <x v="1"/>
    <s v="USD"/>
    <n v="1479880800"/>
    <n v="1480485600"/>
    <b v="0"/>
    <b v="0"/>
    <s v="theater/plays"/>
    <n v="209.73015873015873"/>
    <x v="3"/>
    <x v="3"/>
  </r>
  <r>
    <n v="287"/>
    <x v="286"/>
    <x v="287"/>
    <n v="6300"/>
    <n v="13213"/>
    <x v="1"/>
    <n v="176"/>
    <x v="1"/>
    <s v="USD"/>
    <n v="1430197200"/>
    <n v="1430197200"/>
    <b v="0"/>
    <b v="0"/>
    <s v="music/electric music"/>
    <n v="97.785714285714292"/>
    <x v="1"/>
    <x v="5"/>
  </r>
  <r>
    <n v="288"/>
    <x v="287"/>
    <x v="288"/>
    <n v="5600"/>
    <n v="5476"/>
    <x v="0"/>
    <n v="137"/>
    <x v="3"/>
    <s v="DKK"/>
    <n v="1331701200"/>
    <n v="1331787600"/>
    <b v="0"/>
    <b v="1"/>
    <s v="music/metal"/>
    <n v="1684.25"/>
    <x v="1"/>
    <x v="16"/>
  </r>
  <r>
    <n v="289"/>
    <x v="288"/>
    <x v="289"/>
    <n v="800"/>
    <n v="13474"/>
    <x v="1"/>
    <n v="337"/>
    <x v="0"/>
    <s v="CAD"/>
    <n v="1438578000"/>
    <n v="1438837200"/>
    <b v="0"/>
    <b v="0"/>
    <s v="theater/plays"/>
    <n v="54.402135231316727"/>
    <x v="3"/>
    <x v="3"/>
  </r>
  <r>
    <n v="290"/>
    <x v="289"/>
    <x v="290"/>
    <n v="168600"/>
    <n v="91722"/>
    <x v="0"/>
    <n v="908"/>
    <x v="1"/>
    <s v="USD"/>
    <n v="1368162000"/>
    <n v="1370926800"/>
    <b v="0"/>
    <b v="1"/>
    <s v="film &amp; video/documentary"/>
    <n v="456.61111111111109"/>
    <x v="4"/>
    <x v="4"/>
  </r>
  <r>
    <n v="291"/>
    <x v="290"/>
    <x v="291"/>
    <n v="1800"/>
    <n v="8219"/>
    <x v="1"/>
    <n v="107"/>
    <x v="1"/>
    <s v="USD"/>
    <n v="1318654800"/>
    <n v="1319000400"/>
    <b v="1"/>
    <b v="0"/>
    <s v="technology/web"/>
    <n v="9.8219178082191778"/>
    <x v="2"/>
    <x v="2"/>
  </r>
  <r>
    <n v="292"/>
    <x v="291"/>
    <x v="292"/>
    <n v="7300"/>
    <n v="717"/>
    <x v="0"/>
    <n v="10"/>
    <x v="1"/>
    <s v="USD"/>
    <n v="1331874000"/>
    <n v="1333429200"/>
    <b v="0"/>
    <b v="0"/>
    <s v="food/food trucks"/>
    <n v="16.384615384615383"/>
    <x v="0"/>
    <x v="0"/>
  </r>
  <r>
    <n v="293"/>
    <x v="292"/>
    <x v="293"/>
    <n v="6500"/>
    <n v="1065"/>
    <x v="3"/>
    <n v="32"/>
    <x v="6"/>
    <s v="EUR"/>
    <n v="1286254800"/>
    <n v="1287032400"/>
    <b v="0"/>
    <b v="0"/>
    <s v="theater/plays"/>
    <n v="1339.6666666666667"/>
    <x v="3"/>
    <x v="3"/>
  </r>
  <r>
    <n v="294"/>
    <x v="293"/>
    <x v="294"/>
    <n v="600"/>
    <n v="8038"/>
    <x v="1"/>
    <n v="183"/>
    <x v="1"/>
    <s v="USD"/>
    <n v="1540530000"/>
    <n v="1541570400"/>
    <b v="0"/>
    <b v="0"/>
    <s v="theater/plays"/>
    <n v="35.650077760497666"/>
    <x v="3"/>
    <x v="3"/>
  </r>
  <r>
    <n v="295"/>
    <x v="294"/>
    <x v="295"/>
    <n v="192900"/>
    <n v="68769"/>
    <x v="0"/>
    <n v="1910"/>
    <x v="5"/>
    <s v="CHF"/>
    <n v="1381813200"/>
    <n v="1383976800"/>
    <b v="0"/>
    <b v="0"/>
    <s v="theater/plays"/>
    <n v="54.950819672131146"/>
    <x v="3"/>
    <x v="3"/>
  </r>
  <r>
    <n v="296"/>
    <x v="295"/>
    <x v="296"/>
    <n v="6100"/>
    <n v="3352"/>
    <x v="0"/>
    <n v="38"/>
    <x v="2"/>
    <s v="AUD"/>
    <n v="1548655200"/>
    <n v="1550556000"/>
    <b v="0"/>
    <b v="0"/>
    <s v="theater/plays"/>
    <n v="94.236111111111114"/>
    <x v="3"/>
    <x v="3"/>
  </r>
  <r>
    <n v="297"/>
    <x v="296"/>
    <x v="297"/>
    <n v="7200"/>
    <n v="6785"/>
    <x v="0"/>
    <n v="104"/>
    <x v="2"/>
    <s v="AUD"/>
    <n v="1389679200"/>
    <n v="1390456800"/>
    <b v="0"/>
    <b v="1"/>
    <s v="theater/plays"/>
    <n v="143.91428571428571"/>
    <x v="3"/>
    <x v="3"/>
  </r>
  <r>
    <n v="298"/>
    <x v="297"/>
    <x v="298"/>
    <n v="3500"/>
    <n v="5037"/>
    <x v="1"/>
    <n v="72"/>
    <x v="1"/>
    <s v="USD"/>
    <n v="1456466400"/>
    <n v="1458018000"/>
    <b v="0"/>
    <b v="1"/>
    <s v="music/rock"/>
    <n v="51.421052631578945"/>
    <x v="1"/>
    <x v="1"/>
  </r>
  <r>
    <n v="299"/>
    <x v="298"/>
    <x v="299"/>
    <n v="3800"/>
    <n v="1954"/>
    <x v="0"/>
    <n v="49"/>
    <x v="1"/>
    <s v="USD"/>
    <n v="1456984800"/>
    <n v="1461819600"/>
    <b v="0"/>
    <b v="0"/>
    <s v="food/food trucks"/>
    <n v="5"/>
    <x v="0"/>
    <x v="0"/>
  </r>
  <r>
    <n v="300"/>
    <x v="299"/>
    <x v="300"/>
    <n v="100"/>
    <n v="5"/>
    <x v="0"/>
    <n v="1"/>
    <x v="3"/>
    <s v="DKK"/>
    <n v="1504069200"/>
    <n v="1504155600"/>
    <b v="0"/>
    <b v="1"/>
    <s v="publishing/nonfiction"/>
    <n v="1344.6666666666667"/>
    <x v="5"/>
    <x v="9"/>
  </r>
  <r>
    <n v="301"/>
    <x v="300"/>
    <x v="301"/>
    <n v="900"/>
    <n v="12102"/>
    <x v="1"/>
    <n v="295"/>
    <x v="1"/>
    <s v="USD"/>
    <n v="1424930400"/>
    <n v="1426395600"/>
    <b v="0"/>
    <b v="0"/>
    <s v="film &amp; video/documentary"/>
    <n v="31.844940867279899"/>
    <x v="4"/>
    <x v="4"/>
  </r>
  <r>
    <n v="302"/>
    <x v="301"/>
    <x v="302"/>
    <n v="76100"/>
    <n v="24234"/>
    <x v="0"/>
    <n v="245"/>
    <x v="1"/>
    <s v="USD"/>
    <n v="1535864400"/>
    <n v="1537074000"/>
    <b v="0"/>
    <b v="0"/>
    <s v="theater/plays"/>
    <n v="82.617647058823536"/>
    <x v="3"/>
    <x v="3"/>
  </r>
  <r>
    <n v="303"/>
    <x v="302"/>
    <x v="303"/>
    <n v="3400"/>
    <n v="2809"/>
    <x v="0"/>
    <n v="32"/>
    <x v="1"/>
    <s v="USD"/>
    <n v="1452146400"/>
    <n v="1452578400"/>
    <b v="0"/>
    <b v="0"/>
    <s v="music/indie rock"/>
    <n v="546.14285714285722"/>
    <x v="1"/>
    <x v="7"/>
  </r>
  <r>
    <n v="304"/>
    <x v="303"/>
    <x v="304"/>
    <n v="2100"/>
    <n v="11469"/>
    <x v="1"/>
    <n v="142"/>
    <x v="1"/>
    <s v="USD"/>
    <n v="1470546000"/>
    <n v="1474088400"/>
    <b v="0"/>
    <b v="0"/>
    <s v="film &amp; video/documentary"/>
    <n v="286.21428571428572"/>
    <x v="4"/>
    <x v="4"/>
  </r>
  <r>
    <n v="305"/>
    <x v="304"/>
    <x v="305"/>
    <n v="2800"/>
    <n v="8014"/>
    <x v="1"/>
    <n v="85"/>
    <x v="1"/>
    <s v="USD"/>
    <n v="1458363600"/>
    <n v="1461906000"/>
    <b v="0"/>
    <b v="0"/>
    <s v="theater/plays"/>
    <n v="7.9076923076923071"/>
    <x v="3"/>
    <x v="3"/>
  </r>
  <r>
    <n v="306"/>
    <x v="305"/>
    <x v="306"/>
    <n v="6500"/>
    <n v="514"/>
    <x v="0"/>
    <n v="7"/>
    <x v="1"/>
    <s v="USD"/>
    <n v="1500008400"/>
    <n v="1500267600"/>
    <b v="0"/>
    <b v="1"/>
    <s v="theater/plays"/>
    <n v="132.13677811550153"/>
    <x v="3"/>
    <x v="3"/>
  </r>
  <r>
    <n v="307"/>
    <x v="306"/>
    <x v="307"/>
    <n v="32900"/>
    <n v="43473"/>
    <x v="1"/>
    <n v="659"/>
    <x v="3"/>
    <s v="DKK"/>
    <n v="1338958800"/>
    <n v="1340686800"/>
    <b v="0"/>
    <b v="1"/>
    <s v="publishing/fiction"/>
    <n v="74.077834179357026"/>
    <x v="5"/>
    <x v="13"/>
  </r>
  <r>
    <n v="308"/>
    <x v="307"/>
    <x v="308"/>
    <n v="118200"/>
    <n v="87560"/>
    <x v="0"/>
    <n v="803"/>
    <x v="1"/>
    <s v="USD"/>
    <n v="1303102800"/>
    <n v="1303189200"/>
    <b v="0"/>
    <b v="0"/>
    <s v="theater/plays"/>
    <n v="75.292682926829272"/>
    <x v="3"/>
    <x v="3"/>
  </r>
  <r>
    <n v="309"/>
    <x v="308"/>
    <x v="309"/>
    <n v="4100"/>
    <n v="3087"/>
    <x v="3"/>
    <n v="75"/>
    <x v="1"/>
    <s v="USD"/>
    <n v="1316581200"/>
    <n v="1318309200"/>
    <b v="0"/>
    <b v="1"/>
    <s v="music/indie rock"/>
    <n v="20.333333333333332"/>
    <x v="1"/>
    <x v="7"/>
  </r>
  <r>
    <n v="310"/>
    <x v="309"/>
    <x v="310"/>
    <n v="7800"/>
    <n v="1586"/>
    <x v="0"/>
    <n v="16"/>
    <x v="1"/>
    <s v="USD"/>
    <n v="1270789200"/>
    <n v="1272171600"/>
    <b v="0"/>
    <b v="0"/>
    <s v="games/video games"/>
    <n v="203.36507936507937"/>
    <x v="6"/>
    <x v="11"/>
  </r>
  <r>
    <n v="311"/>
    <x v="310"/>
    <x v="311"/>
    <n v="6300"/>
    <n v="12812"/>
    <x v="1"/>
    <n v="121"/>
    <x v="1"/>
    <s v="USD"/>
    <n v="1297836000"/>
    <n v="1298872800"/>
    <b v="0"/>
    <b v="0"/>
    <s v="theater/plays"/>
    <n v="310.2284263959391"/>
    <x v="3"/>
    <x v="3"/>
  </r>
  <r>
    <n v="312"/>
    <x v="311"/>
    <x v="312"/>
    <n v="59100"/>
    <n v="183345"/>
    <x v="1"/>
    <n v="3742"/>
    <x v="1"/>
    <s v="USD"/>
    <n v="1382677200"/>
    <n v="1383282000"/>
    <b v="0"/>
    <b v="0"/>
    <s v="theater/plays"/>
    <n v="395.31818181818181"/>
    <x v="3"/>
    <x v="3"/>
  </r>
  <r>
    <n v="313"/>
    <x v="312"/>
    <x v="313"/>
    <n v="2200"/>
    <n v="8697"/>
    <x v="1"/>
    <n v="223"/>
    <x v="1"/>
    <s v="USD"/>
    <n v="1330322400"/>
    <n v="1330495200"/>
    <b v="0"/>
    <b v="0"/>
    <s v="music/rock"/>
    <n v="294.71428571428572"/>
    <x v="1"/>
    <x v="1"/>
  </r>
  <r>
    <n v="314"/>
    <x v="313"/>
    <x v="314"/>
    <n v="1400"/>
    <n v="4126"/>
    <x v="1"/>
    <n v="133"/>
    <x v="1"/>
    <s v="USD"/>
    <n v="1552366800"/>
    <n v="1552798800"/>
    <b v="0"/>
    <b v="1"/>
    <s v="film &amp; video/documentary"/>
    <n v="33.89473684210526"/>
    <x v="4"/>
    <x v="4"/>
  </r>
  <r>
    <n v="315"/>
    <x v="314"/>
    <x v="315"/>
    <n v="9500"/>
    <n v="3220"/>
    <x v="0"/>
    <n v="31"/>
    <x v="1"/>
    <s v="USD"/>
    <n v="1400907600"/>
    <n v="1403413200"/>
    <b v="0"/>
    <b v="0"/>
    <s v="theater/plays"/>
    <n v="66.677083333333329"/>
    <x v="3"/>
    <x v="3"/>
  </r>
  <r>
    <n v="316"/>
    <x v="315"/>
    <x v="316"/>
    <n v="9600"/>
    <n v="6401"/>
    <x v="0"/>
    <n v="108"/>
    <x v="6"/>
    <s v="EUR"/>
    <n v="1574143200"/>
    <n v="1574229600"/>
    <b v="0"/>
    <b v="1"/>
    <s v="food/food trucks"/>
    <n v="19.227272727272727"/>
    <x v="0"/>
    <x v="0"/>
  </r>
  <r>
    <n v="317"/>
    <x v="316"/>
    <x v="317"/>
    <n v="6600"/>
    <n v="1269"/>
    <x v="0"/>
    <n v="30"/>
    <x v="1"/>
    <s v="USD"/>
    <n v="1494738000"/>
    <n v="1495861200"/>
    <b v="0"/>
    <b v="0"/>
    <s v="theater/plays"/>
    <n v="15.842105263157894"/>
    <x v="3"/>
    <x v="3"/>
  </r>
  <r>
    <n v="318"/>
    <x v="317"/>
    <x v="318"/>
    <n v="5700"/>
    <n v="903"/>
    <x v="0"/>
    <n v="17"/>
    <x v="1"/>
    <s v="USD"/>
    <n v="1392357600"/>
    <n v="1392530400"/>
    <b v="0"/>
    <b v="0"/>
    <s v="music/rock"/>
    <n v="38.702380952380956"/>
    <x v="1"/>
    <x v="1"/>
  </r>
  <r>
    <n v="319"/>
    <x v="318"/>
    <x v="319"/>
    <n v="8400"/>
    <n v="3251"/>
    <x v="3"/>
    <n v="64"/>
    <x v="1"/>
    <s v="USD"/>
    <n v="1281589200"/>
    <n v="1283662800"/>
    <b v="0"/>
    <b v="0"/>
    <s v="technology/web"/>
    <n v="9.5876777251184837"/>
    <x v="2"/>
    <x v="2"/>
  </r>
  <r>
    <n v="320"/>
    <x v="319"/>
    <x v="320"/>
    <n v="84400"/>
    <n v="8092"/>
    <x v="0"/>
    <n v="80"/>
    <x v="1"/>
    <s v="USD"/>
    <n v="1305003600"/>
    <n v="1305781200"/>
    <b v="0"/>
    <b v="0"/>
    <s v="publishing/fiction"/>
    <n v="94.144366197183089"/>
    <x v="5"/>
    <x v="13"/>
  </r>
  <r>
    <n v="321"/>
    <x v="320"/>
    <x v="321"/>
    <n v="170400"/>
    <n v="160422"/>
    <x v="0"/>
    <n v="2468"/>
    <x v="1"/>
    <s v="USD"/>
    <n v="1301634000"/>
    <n v="1302325200"/>
    <b v="0"/>
    <b v="0"/>
    <s v="film &amp; video/shorts"/>
    <n v="166.56234096692114"/>
    <x v="4"/>
    <x v="12"/>
  </r>
  <r>
    <n v="322"/>
    <x v="321"/>
    <x v="322"/>
    <n v="117900"/>
    <n v="196377"/>
    <x v="1"/>
    <n v="5168"/>
    <x v="1"/>
    <s v="USD"/>
    <n v="1290664800"/>
    <n v="1291788000"/>
    <b v="0"/>
    <b v="0"/>
    <s v="theater/plays"/>
    <n v="24.134831460674157"/>
    <x v="3"/>
    <x v="3"/>
  </r>
  <r>
    <n v="323"/>
    <x v="322"/>
    <x v="323"/>
    <n v="8900"/>
    <n v="2148"/>
    <x v="0"/>
    <n v="26"/>
    <x v="4"/>
    <s v="GBP"/>
    <n v="1395896400"/>
    <n v="1396069200"/>
    <b v="0"/>
    <b v="0"/>
    <s v="film &amp; video/documentary"/>
    <n v="164.05633802816902"/>
    <x v="4"/>
    <x v="4"/>
  </r>
  <r>
    <n v="324"/>
    <x v="323"/>
    <x v="324"/>
    <n v="7100"/>
    <n v="11648"/>
    <x v="1"/>
    <n v="307"/>
    <x v="1"/>
    <s v="USD"/>
    <n v="1434862800"/>
    <n v="1435899600"/>
    <b v="0"/>
    <b v="1"/>
    <s v="theater/plays"/>
    <n v="90.723076923076931"/>
    <x v="3"/>
    <x v="3"/>
  </r>
  <r>
    <n v="325"/>
    <x v="324"/>
    <x v="325"/>
    <n v="6500"/>
    <n v="5897"/>
    <x v="0"/>
    <n v="73"/>
    <x v="1"/>
    <s v="USD"/>
    <n v="1529125200"/>
    <n v="1531112400"/>
    <b v="0"/>
    <b v="1"/>
    <s v="theater/plays"/>
    <n v="46.194444444444443"/>
    <x v="3"/>
    <x v="3"/>
  </r>
  <r>
    <n v="326"/>
    <x v="325"/>
    <x v="326"/>
    <n v="7200"/>
    <n v="3326"/>
    <x v="0"/>
    <n v="128"/>
    <x v="1"/>
    <s v="USD"/>
    <n v="1451109600"/>
    <n v="1451628000"/>
    <b v="0"/>
    <b v="0"/>
    <s v="film &amp; video/animation"/>
    <n v="38.53846153846154"/>
    <x v="4"/>
    <x v="10"/>
  </r>
  <r>
    <n v="327"/>
    <x v="326"/>
    <x v="327"/>
    <n v="2600"/>
    <n v="1002"/>
    <x v="0"/>
    <n v="33"/>
    <x v="1"/>
    <s v="USD"/>
    <n v="1566968400"/>
    <n v="1567314000"/>
    <b v="0"/>
    <b v="1"/>
    <s v="theater/plays"/>
    <n v="133.56231003039514"/>
    <x v="3"/>
    <x v="3"/>
  </r>
  <r>
    <n v="328"/>
    <x v="327"/>
    <x v="328"/>
    <n v="98700"/>
    <n v="131826"/>
    <x v="1"/>
    <n v="2441"/>
    <x v="1"/>
    <s v="USD"/>
    <n v="1543557600"/>
    <n v="1544508000"/>
    <b v="0"/>
    <b v="0"/>
    <s v="music/rock"/>
    <n v="22.896588486140725"/>
    <x v="1"/>
    <x v="1"/>
  </r>
  <r>
    <n v="329"/>
    <x v="328"/>
    <x v="329"/>
    <n v="93800"/>
    <n v="21477"/>
    <x v="2"/>
    <n v="211"/>
    <x v="1"/>
    <s v="USD"/>
    <n v="1481522400"/>
    <n v="1482472800"/>
    <b v="0"/>
    <b v="0"/>
    <s v="games/video games"/>
    <n v="184.95548961424333"/>
    <x v="6"/>
    <x v="11"/>
  </r>
  <r>
    <n v="330"/>
    <x v="329"/>
    <x v="330"/>
    <n v="33700"/>
    <n v="62330"/>
    <x v="1"/>
    <n v="1385"/>
    <x v="4"/>
    <s v="GBP"/>
    <n v="1512712800"/>
    <n v="1512799200"/>
    <b v="0"/>
    <b v="0"/>
    <s v="film &amp; video/documentary"/>
    <n v="443.72727272727275"/>
    <x v="4"/>
    <x v="4"/>
  </r>
  <r>
    <n v="331"/>
    <x v="330"/>
    <x v="331"/>
    <n v="3300"/>
    <n v="14643"/>
    <x v="1"/>
    <n v="190"/>
    <x v="1"/>
    <s v="USD"/>
    <n v="1324274400"/>
    <n v="1324360800"/>
    <b v="0"/>
    <b v="0"/>
    <s v="food/food trucks"/>
    <n v="199.9806763285024"/>
    <x v="0"/>
    <x v="0"/>
  </r>
  <r>
    <n v="332"/>
    <x v="331"/>
    <x v="332"/>
    <n v="20700"/>
    <n v="41396"/>
    <x v="1"/>
    <n v="470"/>
    <x v="1"/>
    <s v="USD"/>
    <n v="1364446800"/>
    <n v="1364533200"/>
    <b v="0"/>
    <b v="0"/>
    <s v="technology/wearables"/>
    <n v="123.95833333333333"/>
    <x v="2"/>
    <x v="8"/>
  </r>
  <r>
    <n v="333"/>
    <x v="332"/>
    <x v="333"/>
    <n v="9600"/>
    <n v="11900"/>
    <x v="1"/>
    <n v="253"/>
    <x v="1"/>
    <s v="USD"/>
    <n v="1542693600"/>
    <n v="1545112800"/>
    <b v="0"/>
    <b v="0"/>
    <s v="theater/plays"/>
    <n v="186.61329305135951"/>
    <x v="3"/>
    <x v="3"/>
  </r>
  <r>
    <n v="334"/>
    <x v="333"/>
    <x v="334"/>
    <n v="66200"/>
    <n v="123538"/>
    <x v="1"/>
    <n v="1113"/>
    <x v="1"/>
    <s v="USD"/>
    <n v="1515564000"/>
    <n v="1516168800"/>
    <b v="0"/>
    <b v="0"/>
    <s v="music/rock"/>
    <n v="114.28538550057536"/>
    <x v="1"/>
    <x v="1"/>
  </r>
  <r>
    <n v="335"/>
    <x v="334"/>
    <x v="335"/>
    <n v="173800"/>
    <n v="198628"/>
    <x v="1"/>
    <n v="2283"/>
    <x v="1"/>
    <s v="USD"/>
    <n v="1573797600"/>
    <n v="1574920800"/>
    <b v="0"/>
    <b v="0"/>
    <s v="music/rock"/>
    <n v="97.032531824611041"/>
    <x v="1"/>
    <x v="1"/>
  </r>
  <r>
    <n v="336"/>
    <x v="335"/>
    <x v="336"/>
    <n v="70700"/>
    <n v="68602"/>
    <x v="0"/>
    <n v="1072"/>
    <x v="1"/>
    <s v="USD"/>
    <n v="1292392800"/>
    <n v="1292479200"/>
    <b v="0"/>
    <b v="1"/>
    <s v="music/rock"/>
    <n v="122.81904761904762"/>
    <x v="1"/>
    <x v="1"/>
  </r>
  <r>
    <n v="337"/>
    <x v="336"/>
    <x v="337"/>
    <n v="94500"/>
    <n v="116064"/>
    <x v="1"/>
    <n v="1095"/>
    <x v="1"/>
    <s v="USD"/>
    <n v="1573452000"/>
    <n v="1573538400"/>
    <b v="0"/>
    <b v="0"/>
    <s v="theater/plays"/>
    <n v="179.14326647564468"/>
    <x v="3"/>
    <x v="3"/>
  </r>
  <r>
    <n v="338"/>
    <x v="337"/>
    <x v="338"/>
    <n v="69800"/>
    <n v="125042"/>
    <x v="1"/>
    <n v="1690"/>
    <x v="1"/>
    <s v="USD"/>
    <n v="1317790800"/>
    <n v="1320382800"/>
    <b v="0"/>
    <b v="0"/>
    <s v="theater/plays"/>
    <n v="79.951577402787962"/>
    <x v="3"/>
    <x v="3"/>
  </r>
  <r>
    <n v="339"/>
    <x v="338"/>
    <x v="339"/>
    <n v="136300"/>
    <n v="108974"/>
    <x v="3"/>
    <n v="1297"/>
    <x v="0"/>
    <s v="CAD"/>
    <n v="1501650000"/>
    <n v="1502859600"/>
    <b v="0"/>
    <b v="0"/>
    <s v="theater/plays"/>
    <n v="94.242587601078171"/>
    <x v="3"/>
    <x v="3"/>
  </r>
  <r>
    <n v="340"/>
    <x v="339"/>
    <x v="340"/>
    <n v="37100"/>
    <n v="34964"/>
    <x v="0"/>
    <n v="393"/>
    <x v="1"/>
    <s v="USD"/>
    <n v="1323669600"/>
    <n v="1323756000"/>
    <b v="0"/>
    <b v="0"/>
    <s v="photography/photography books"/>
    <n v="84.669291338582681"/>
    <x v="7"/>
    <x v="14"/>
  </r>
  <r>
    <n v="341"/>
    <x v="340"/>
    <x v="341"/>
    <n v="114300"/>
    <n v="96777"/>
    <x v="0"/>
    <n v="1257"/>
    <x v="1"/>
    <s v="USD"/>
    <n v="1440738000"/>
    <n v="1441342800"/>
    <b v="0"/>
    <b v="0"/>
    <s v="music/indie rock"/>
    <n v="66.521920668058456"/>
    <x v="1"/>
    <x v="7"/>
  </r>
  <r>
    <n v="342"/>
    <x v="341"/>
    <x v="342"/>
    <n v="47900"/>
    <n v="31864"/>
    <x v="0"/>
    <n v="328"/>
    <x v="1"/>
    <s v="USD"/>
    <n v="1374296400"/>
    <n v="1375333200"/>
    <b v="0"/>
    <b v="0"/>
    <s v="theater/plays"/>
    <n v="53.922222222222224"/>
    <x v="3"/>
    <x v="3"/>
  </r>
  <r>
    <n v="343"/>
    <x v="342"/>
    <x v="343"/>
    <n v="9000"/>
    <n v="4853"/>
    <x v="0"/>
    <n v="147"/>
    <x v="1"/>
    <s v="USD"/>
    <n v="1384840800"/>
    <n v="1389420000"/>
    <b v="0"/>
    <b v="0"/>
    <s v="theater/plays"/>
    <n v="41.983299595141702"/>
    <x v="3"/>
    <x v="3"/>
  </r>
  <r>
    <n v="344"/>
    <x v="343"/>
    <x v="344"/>
    <n v="197600"/>
    <n v="82959"/>
    <x v="0"/>
    <n v="830"/>
    <x v="1"/>
    <s v="USD"/>
    <n v="1516600800"/>
    <n v="1520056800"/>
    <b v="0"/>
    <b v="0"/>
    <s v="games/video games"/>
    <n v="14.69479695431472"/>
    <x v="6"/>
    <x v="11"/>
  </r>
  <r>
    <n v="345"/>
    <x v="344"/>
    <x v="345"/>
    <n v="157600"/>
    <n v="23159"/>
    <x v="0"/>
    <n v="331"/>
    <x v="4"/>
    <s v="GBP"/>
    <n v="1436418000"/>
    <n v="1436504400"/>
    <b v="0"/>
    <b v="0"/>
    <s v="film &amp; video/drama"/>
    <n v="34.475000000000001"/>
    <x v="4"/>
    <x v="6"/>
  </r>
  <r>
    <n v="346"/>
    <x v="345"/>
    <x v="346"/>
    <n v="8000"/>
    <n v="2758"/>
    <x v="0"/>
    <n v="25"/>
    <x v="1"/>
    <s v="USD"/>
    <n v="1503550800"/>
    <n v="1508302800"/>
    <b v="0"/>
    <b v="1"/>
    <s v="music/indie rock"/>
    <n v="1400.7777777777778"/>
    <x v="1"/>
    <x v="7"/>
  </r>
  <r>
    <n v="347"/>
    <x v="346"/>
    <x v="347"/>
    <n v="900"/>
    <n v="12607"/>
    <x v="1"/>
    <n v="191"/>
    <x v="1"/>
    <s v="USD"/>
    <n v="1423634400"/>
    <n v="1425708000"/>
    <b v="0"/>
    <b v="0"/>
    <s v="technology/web"/>
    <n v="71.770351758793964"/>
    <x v="2"/>
    <x v="2"/>
  </r>
  <r>
    <n v="348"/>
    <x v="347"/>
    <x v="348"/>
    <n v="199000"/>
    <n v="142823"/>
    <x v="0"/>
    <n v="3483"/>
    <x v="1"/>
    <s v="USD"/>
    <n v="1487224800"/>
    <n v="1488348000"/>
    <b v="0"/>
    <b v="0"/>
    <s v="food/food trucks"/>
    <n v="53.074115044247783"/>
    <x v="0"/>
    <x v="0"/>
  </r>
  <r>
    <n v="349"/>
    <x v="348"/>
    <x v="349"/>
    <n v="180800"/>
    <n v="95958"/>
    <x v="0"/>
    <n v="923"/>
    <x v="1"/>
    <s v="USD"/>
    <n v="1500008400"/>
    <n v="1502600400"/>
    <b v="0"/>
    <b v="0"/>
    <s v="theater/plays"/>
    <n v="5"/>
    <x v="3"/>
    <x v="3"/>
  </r>
  <r>
    <n v="350"/>
    <x v="349"/>
    <x v="350"/>
    <n v="100"/>
    <n v="5"/>
    <x v="0"/>
    <n v="1"/>
    <x v="1"/>
    <s v="USD"/>
    <n v="1432098000"/>
    <n v="1433653200"/>
    <b v="0"/>
    <b v="1"/>
    <s v="music/jazz"/>
    <n v="127.70715249662618"/>
    <x v="1"/>
    <x v="17"/>
  </r>
  <r>
    <n v="351"/>
    <x v="350"/>
    <x v="351"/>
    <n v="74100"/>
    <n v="94631"/>
    <x v="1"/>
    <n v="2013"/>
    <x v="1"/>
    <s v="USD"/>
    <n v="1440392400"/>
    <n v="1441602000"/>
    <b v="0"/>
    <b v="0"/>
    <s v="music/rock"/>
    <n v="34.892857142857139"/>
    <x v="1"/>
    <x v="1"/>
  </r>
  <r>
    <n v="352"/>
    <x v="351"/>
    <x v="352"/>
    <n v="2800"/>
    <n v="977"/>
    <x v="0"/>
    <n v="33"/>
    <x v="0"/>
    <s v="CAD"/>
    <n v="1446876000"/>
    <n v="1447567200"/>
    <b v="0"/>
    <b v="0"/>
    <s v="theater/plays"/>
    <n v="410.59821428571428"/>
    <x v="3"/>
    <x v="3"/>
  </r>
  <r>
    <n v="353"/>
    <x v="352"/>
    <x v="353"/>
    <n v="33600"/>
    <n v="137961"/>
    <x v="1"/>
    <n v="1703"/>
    <x v="1"/>
    <s v="USD"/>
    <n v="1562302800"/>
    <n v="1562389200"/>
    <b v="0"/>
    <b v="0"/>
    <s v="theater/plays"/>
    <n v="123.73770491803278"/>
    <x v="3"/>
    <x v="3"/>
  </r>
  <r>
    <n v="354"/>
    <x v="353"/>
    <x v="354"/>
    <n v="6100"/>
    <n v="7548"/>
    <x v="1"/>
    <n v="80"/>
    <x v="3"/>
    <s v="DKK"/>
    <n v="1378184400"/>
    <n v="1378789200"/>
    <b v="0"/>
    <b v="0"/>
    <s v="film &amp; video/documentary"/>
    <n v="58.973684210526315"/>
    <x v="4"/>
    <x v="4"/>
  </r>
  <r>
    <n v="355"/>
    <x v="354"/>
    <x v="355"/>
    <n v="3800"/>
    <n v="2241"/>
    <x v="2"/>
    <n v="86"/>
    <x v="1"/>
    <s v="USD"/>
    <n v="1485064800"/>
    <n v="1488520800"/>
    <b v="0"/>
    <b v="0"/>
    <s v="technology/wearables"/>
    <n v="36.892473118279568"/>
    <x v="2"/>
    <x v="8"/>
  </r>
  <r>
    <n v="356"/>
    <x v="355"/>
    <x v="356"/>
    <n v="9300"/>
    <n v="3431"/>
    <x v="0"/>
    <n v="40"/>
    <x v="6"/>
    <s v="EUR"/>
    <n v="1326520800"/>
    <n v="1327298400"/>
    <b v="0"/>
    <b v="0"/>
    <s v="theater/plays"/>
    <n v="184.91304347826087"/>
    <x v="3"/>
    <x v="3"/>
  </r>
  <r>
    <n v="357"/>
    <x v="356"/>
    <x v="357"/>
    <n v="2300"/>
    <n v="4253"/>
    <x v="1"/>
    <n v="41"/>
    <x v="1"/>
    <s v="USD"/>
    <n v="1441256400"/>
    <n v="1443416400"/>
    <b v="0"/>
    <b v="0"/>
    <s v="games/video games"/>
    <n v="11.814432989690722"/>
    <x v="6"/>
    <x v="11"/>
  </r>
  <r>
    <n v="358"/>
    <x v="357"/>
    <x v="358"/>
    <n v="9700"/>
    <n v="1146"/>
    <x v="0"/>
    <n v="23"/>
    <x v="0"/>
    <s v="CAD"/>
    <n v="1533877200"/>
    <n v="1534136400"/>
    <b v="1"/>
    <b v="0"/>
    <s v="photography/photography books"/>
    <n v="298.7"/>
    <x v="7"/>
    <x v="14"/>
  </r>
  <r>
    <n v="359"/>
    <x v="358"/>
    <x v="359"/>
    <n v="4000"/>
    <n v="11948"/>
    <x v="1"/>
    <n v="187"/>
    <x v="1"/>
    <s v="USD"/>
    <n v="1314421200"/>
    <n v="1315026000"/>
    <b v="0"/>
    <b v="0"/>
    <s v="film &amp; video/animation"/>
    <n v="226.35175879396985"/>
    <x v="4"/>
    <x v="10"/>
  </r>
  <r>
    <n v="360"/>
    <x v="359"/>
    <x v="360"/>
    <n v="59700"/>
    <n v="135132"/>
    <x v="1"/>
    <n v="2875"/>
    <x v="4"/>
    <s v="GBP"/>
    <n v="1293861600"/>
    <n v="1295071200"/>
    <b v="0"/>
    <b v="1"/>
    <s v="theater/plays"/>
    <n v="173.56363636363636"/>
    <x v="3"/>
    <x v="3"/>
  </r>
  <r>
    <n v="361"/>
    <x v="360"/>
    <x v="361"/>
    <n v="5500"/>
    <n v="9546"/>
    <x v="1"/>
    <n v="88"/>
    <x v="1"/>
    <s v="USD"/>
    <n v="1507352400"/>
    <n v="1509426000"/>
    <b v="0"/>
    <b v="0"/>
    <s v="theater/plays"/>
    <n v="371.75675675675677"/>
    <x v="3"/>
    <x v="3"/>
  </r>
  <r>
    <n v="362"/>
    <x v="361"/>
    <x v="362"/>
    <n v="3700"/>
    <n v="13755"/>
    <x v="1"/>
    <n v="191"/>
    <x v="1"/>
    <s v="USD"/>
    <n v="1296108000"/>
    <n v="1299391200"/>
    <b v="0"/>
    <b v="0"/>
    <s v="music/rock"/>
    <n v="160.19230769230771"/>
    <x v="1"/>
    <x v="1"/>
  </r>
  <r>
    <n v="363"/>
    <x v="362"/>
    <x v="363"/>
    <n v="5200"/>
    <n v="8330"/>
    <x v="1"/>
    <n v="139"/>
    <x v="1"/>
    <s v="USD"/>
    <n v="1324965600"/>
    <n v="1325052000"/>
    <b v="0"/>
    <b v="0"/>
    <s v="music/rock"/>
    <n v="1616.3333333333335"/>
    <x v="1"/>
    <x v="1"/>
  </r>
  <r>
    <n v="364"/>
    <x v="363"/>
    <x v="364"/>
    <n v="900"/>
    <n v="14547"/>
    <x v="1"/>
    <n v="186"/>
    <x v="1"/>
    <s v="USD"/>
    <n v="1520229600"/>
    <n v="1522818000"/>
    <b v="0"/>
    <b v="0"/>
    <s v="music/indie rock"/>
    <n v="733.4375"/>
    <x v="1"/>
    <x v="7"/>
  </r>
  <r>
    <n v="365"/>
    <x v="364"/>
    <x v="365"/>
    <n v="1600"/>
    <n v="11735"/>
    <x v="1"/>
    <n v="112"/>
    <x v="2"/>
    <s v="AUD"/>
    <n v="1482991200"/>
    <n v="1485324000"/>
    <b v="0"/>
    <b v="0"/>
    <s v="theater/plays"/>
    <n v="592.11111111111109"/>
    <x v="3"/>
    <x v="3"/>
  </r>
  <r>
    <n v="366"/>
    <x v="365"/>
    <x v="366"/>
    <n v="1800"/>
    <n v="10658"/>
    <x v="1"/>
    <n v="101"/>
    <x v="1"/>
    <s v="USD"/>
    <n v="1294034400"/>
    <n v="1294120800"/>
    <b v="0"/>
    <b v="1"/>
    <s v="theater/plays"/>
    <n v="18.888888888888889"/>
    <x v="3"/>
    <x v="3"/>
  </r>
  <r>
    <n v="367"/>
    <x v="366"/>
    <x v="367"/>
    <n v="9900"/>
    <n v="1870"/>
    <x v="0"/>
    <n v="75"/>
    <x v="1"/>
    <s v="USD"/>
    <n v="1413608400"/>
    <n v="1415685600"/>
    <b v="0"/>
    <b v="1"/>
    <s v="theater/plays"/>
    <n v="276.80769230769232"/>
    <x v="3"/>
    <x v="3"/>
  </r>
  <r>
    <n v="368"/>
    <x v="367"/>
    <x v="368"/>
    <n v="5200"/>
    <n v="14394"/>
    <x v="1"/>
    <n v="206"/>
    <x v="4"/>
    <s v="GBP"/>
    <n v="1286946000"/>
    <n v="1288933200"/>
    <b v="0"/>
    <b v="1"/>
    <s v="film &amp; video/documentary"/>
    <n v="273.01851851851848"/>
    <x v="4"/>
    <x v="4"/>
  </r>
  <r>
    <n v="369"/>
    <x v="368"/>
    <x v="369"/>
    <n v="5400"/>
    <n v="14743"/>
    <x v="1"/>
    <n v="154"/>
    <x v="1"/>
    <s v="USD"/>
    <n v="1359871200"/>
    <n v="1363237200"/>
    <b v="0"/>
    <b v="1"/>
    <s v="film &amp; video/television"/>
    <n v="159.36331255565449"/>
    <x v="4"/>
    <x v="19"/>
  </r>
  <r>
    <n v="370"/>
    <x v="369"/>
    <x v="370"/>
    <n v="112300"/>
    <n v="178965"/>
    <x v="1"/>
    <n v="5966"/>
    <x v="1"/>
    <s v="USD"/>
    <n v="1555304400"/>
    <n v="1555822800"/>
    <b v="0"/>
    <b v="0"/>
    <s v="theater/plays"/>
    <n v="67.869978858350947"/>
    <x v="3"/>
    <x v="3"/>
  </r>
  <r>
    <n v="371"/>
    <x v="370"/>
    <x v="371"/>
    <n v="189200"/>
    <n v="128410"/>
    <x v="0"/>
    <n v="2176"/>
    <x v="1"/>
    <s v="USD"/>
    <n v="1423375200"/>
    <n v="1427778000"/>
    <b v="0"/>
    <b v="0"/>
    <s v="theater/plays"/>
    <n v="1591.5555555555554"/>
    <x v="3"/>
    <x v="3"/>
  </r>
  <r>
    <n v="372"/>
    <x v="371"/>
    <x v="372"/>
    <n v="900"/>
    <n v="14324"/>
    <x v="1"/>
    <n v="169"/>
    <x v="1"/>
    <s v="USD"/>
    <n v="1420696800"/>
    <n v="1422424800"/>
    <b v="0"/>
    <b v="1"/>
    <s v="film &amp; video/documentary"/>
    <n v="730.18222222222221"/>
    <x v="4"/>
    <x v="4"/>
  </r>
  <r>
    <n v="373"/>
    <x v="372"/>
    <x v="373"/>
    <n v="22500"/>
    <n v="164291"/>
    <x v="1"/>
    <n v="2106"/>
    <x v="1"/>
    <s v="USD"/>
    <n v="1502946000"/>
    <n v="1503637200"/>
    <b v="0"/>
    <b v="0"/>
    <s v="theater/plays"/>
    <n v="13.185782556750297"/>
    <x v="3"/>
    <x v="3"/>
  </r>
  <r>
    <n v="374"/>
    <x v="373"/>
    <x v="374"/>
    <n v="167400"/>
    <n v="22073"/>
    <x v="0"/>
    <n v="441"/>
    <x v="1"/>
    <s v="USD"/>
    <n v="1547186400"/>
    <n v="1547618400"/>
    <b v="0"/>
    <b v="1"/>
    <s v="film &amp; video/documentary"/>
    <n v="54.777777777777779"/>
    <x v="4"/>
    <x v="4"/>
  </r>
  <r>
    <n v="375"/>
    <x v="374"/>
    <x v="375"/>
    <n v="2700"/>
    <n v="1479"/>
    <x v="0"/>
    <n v="25"/>
    <x v="1"/>
    <s v="USD"/>
    <n v="1444971600"/>
    <n v="1449900000"/>
    <b v="0"/>
    <b v="0"/>
    <s v="music/indie rock"/>
    <n v="361.02941176470591"/>
    <x v="1"/>
    <x v="7"/>
  </r>
  <r>
    <n v="376"/>
    <x v="375"/>
    <x v="376"/>
    <n v="3400"/>
    <n v="12275"/>
    <x v="1"/>
    <n v="131"/>
    <x v="1"/>
    <s v="USD"/>
    <n v="1404622800"/>
    <n v="1405141200"/>
    <b v="0"/>
    <b v="0"/>
    <s v="music/rock"/>
    <n v="10.257545271629779"/>
    <x v="1"/>
    <x v="1"/>
  </r>
  <r>
    <n v="377"/>
    <x v="376"/>
    <x v="377"/>
    <n v="49700"/>
    <n v="5098"/>
    <x v="0"/>
    <n v="127"/>
    <x v="1"/>
    <s v="USD"/>
    <n v="1571720400"/>
    <n v="1572933600"/>
    <b v="0"/>
    <b v="0"/>
    <s v="theater/plays"/>
    <n v="13.962962962962964"/>
    <x v="3"/>
    <x v="3"/>
  </r>
  <r>
    <n v="378"/>
    <x v="377"/>
    <x v="378"/>
    <n v="178200"/>
    <n v="24882"/>
    <x v="0"/>
    <n v="355"/>
    <x v="1"/>
    <s v="USD"/>
    <n v="1526878800"/>
    <n v="1530162000"/>
    <b v="0"/>
    <b v="0"/>
    <s v="film &amp; video/documentary"/>
    <n v="40.444444444444443"/>
    <x v="4"/>
    <x v="4"/>
  </r>
  <r>
    <n v="379"/>
    <x v="378"/>
    <x v="379"/>
    <n v="7200"/>
    <n v="2912"/>
    <x v="0"/>
    <n v="44"/>
    <x v="4"/>
    <s v="GBP"/>
    <n v="1319691600"/>
    <n v="1320904800"/>
    <b v="0"/>
    <b v="0"/>
    <s v="theater/plays"/>
    <n v="160.32"/>
    <x v="3"/>
    <x v="3"/>
  </r>
  <r>
    <n v="380"/>
    <x v="379"/>
    <x v="380"/>
    <n v="2500"/>
    <n v="4008"/>
    <x v="1"/>
    <n v="84"/>
    <x v="1"/>
    <s v="USD"/>
    <n v="1371963600"/>
    <n v="1372395600"/>
    <b v="0"/>
    <b v="0"/>
    <s v="theater/plays"/>
    <n v="183.9433962264151"/>
    <x v="3"/>
    <x v="3"/>
  </r>
  <r>
    <n v="381"/>
    <x v="380"/>
    <x v="381"/>
    <n v="5300"/>
    <n v="9749"/>
    <x v="1"/>
    <n v="155"/>
    <x v="1"/>
    <s v="USD"/>
    <n v="1433739600"/>
    <n v="1437714000"/>
    <b v="0"/>
    <b v="0"/>
    <s v="theater/plays"/>
    <n v="63.769230769230766"/>
    <x v="3"/>
    <x v="3"/>
  </r>
  <r>
    <n v="382"/>
    <x v="381"/>
    <x v="382"/>
    <n v="9100"/>
    <n v="5803"/>
    <x v="0"/>
    <n v="67"/>
    <x v="1"/>
    <s v="USD"/>
    <n v="1508130000"/>
    <n v="1509771600"/>
    <b v="0"/>
    <b v="0"/>
    <s v="photography/photography books"/>
    <n v="225.38095238095238"/>
    <x v="7"/>
    <x v="14"/>
  </r>
  <r>
    <n v="383"/>
    <x v="382"/>
    <x v="383"/>
    <n v="6300"/>
    <n v="14199"/>
    <x v="1"/>
    <n v="189"/>
    <x v="1"/>
    <s v="USD"/>
    <n v="1550037600"/>
    <n v="1550556000"/>
    <b v="0"/>
    <b v="1"/>
    <s v="food/food trucks"/>
    <n v="172.00961538461539"/>
    <x v="0"/>
    <x v="0"/>
  </r>
  <r>
    <n v="384"/>
    <x v="383"/>
    <x v="384"/>
    <n v="114400"/>
    <n v="196779"/>
    <x v="1"/>
    <n v="4799"/>
    <x v="1"/>
    <s v="USD"/>
    <n v="1486706400"/>
    <n v="1489039200"/>
    <b v="1"/>
    <b v="1"/>
    <s v="film &amp; video/documentary"/>
    <n v="146.16709511568124"/>
    <x v="4"/>
    <x v="4"/>
  </r>
  <r>
    <n v="385"/>
    <x v="384"/>
    <x v="385"/>
    <n v="38900"/>
    <n v="56859"/>
    <x v="1"/>
    <n v="1137"/>
    <x v="1"/>
    <s v="USD"/>
    <n v="1553835600"/>
    <n v="1556600400"/>
    <b v="0"/>
    <b v="0"/>
    <s v="publishing/nonfiction"/>
    <n v="76.42361623616236"/>
    <x v="5"/>
    <x v="9"/>
  </r>
  <r>
    <n v="386"/>
    <x v="385"/>
    <x v="386"/>
    <n v="135500"/>
    <n v="103554"/>
    <x v="0"/>
    <n v="1068"/>
    <x v="1"/>
    <s v="USD"/>
    <n v="1277528400"/>
    <n v="1278565200"/>
    <b v="0"/>
    <b v="0"/>
    <s v="theater/plays"/>
    <n v="39.261467889908261"/>
    <x v="3"/>
    <x v="3"/>
  </r>
  <r>
    <n v="387"/>
    <x v="386"/>
    <x v="387"/>
    <n v="109000"/>
    <n v="42795"/>
    <x v="0"/>
    <n v="424"/>
    <x v="1"/>
    <s v="USD"/>
    <n v="1339477200"/>
    <n v="1339909200"/>
    <b v="0"/>
    <b v="0"/>
    <s v="technology/wearables"/>
    <n v="11.270034843205574"/>
    <x v="2"/>
    <x v="8"/>
  </r>
  <r>
    <n v="388"/>
    <x v="387"/>
    <x v="388"/>
    <n v="114800"/>
    <n v="12938"/>
    <x v="3"/>
    <n v="145"/>
    <x v="5"/>
    <s v="CHF"/>
    <n v="1325656800"/>
    <n v="1325829600"/>
    <b v="0"/>
    <b v="0"/>
    <s v="music/indie rock"/>
    <n v="122.11084337349398"/>
    <x v="1"/>
    <x v="7"/>
  </r>
  <r>
    <n v="389"/>
    <x v="388"/>
    <x v="389"/>
    <n v="83000"/>
    <n v="101352"/>
    <x v="1"/>
    <n v="1152"/>
    <x v="1"/>
    <s v="USD"/>
    <n v="1288242000"/>
    <n v="1290578400"/>
    <b v="0"/>
    <b v="0"/>
    <s v="theater/plays"/>
    <n v="186.54166666666669"/>
    <x v="3"/>
    <x v="3"/>
  </r>
  <r>
    <n v="390"/>
    <x v="389"/>
    <x v="390"/>
    <n v="2400"/>
    <n v="4477"/>
    <x v="1"/>
    <n v="50"/>
    <x v="1"/>
    <s v="USD"/>
    <n v="1379048400"/>
    <n v="1380344400"/>
    <b v="0"/>
    <b v="0"/>
    <s v="photography/photography books"/>
    <n v="7.2731788079470201"/>
    <x v="7"/>
    <x v="14"/>
  </r>
  <r>
    <n v="391"/>
    <x v="390"/>
    <x v="391"/>
    <n v="60400"/>
    <n v="4393"/>
    <x v="0"/>
    <n v="151"/>
    <x v="1"/>
    <s v="USD"/>
    <n v="1389679200"/>
    <n v="1389852000"/>
    <b v="0"/>
    <b v="0"/>
    <s v="publishing/nonfiction"/>
    <n v="65.642371234207957"/>
    <x v="5"/>
    <x v="9"/>
  </r>
  <r>
    <n v="392"/>
    <x v="391"/>
    <x v="392"/>
    <n v="102900"/>
    <n v="67546"/>
    <x v="0"/>
    <n v="1608"/>
    <x v="1"/>
    <s v="USD"/>
    <n v="1294293600"/>
    <n v="1294466400"/>
    <b v="0"/>
    <b v="0"/>
    <s v="technology/wearables"/>
    <n v="228.96178343949046"/>
    <x v="2"/>
    <x v="8"/>
  </r>
  <r>
    <n v="393"/>
    <x v="392"/>
    <x v="393"/>
    <n v="62800"/>
    <n v="143788"/>
    <x v="1"/>
    <n v="3059"/>
    <x v="0"/>
    <s v="CAD"/>
    <n v="1500267600"/>
    <n v="1500354000"/>
    <b v="0"/>
    <b v="0"/>
    <s v="music/jazz"/>
    <n v="469.37499999999994"/>
    <x v="1"/>
    <x v="17"/>
  </r>
  <r>
    <n v="394"/>
    <x v="393"/>
    <x v="394"/>
    <n v="800"/>
    <n v="3755"/>
    <x v="1"/>
    <n v="34"/>
    <x v="1"/>
    <s v="USD"/>
    <n v="1375074000"/>
    <n v="1375938000"/>
    <b v="0"/>
    <b v="1"/>
    <s v="film &amp; video/documentary"/>
    <n v="130.11267605633802"/>
    <x v="4"/>
    <x v="4"/>
  </r>
  <r>
    <n v="395"/>
    <x v="122"/>
    <x v="395"/>
    <n v="7100"/>
    <n v="9238"/>
    <x v="1"/>
    <n v="220"/>
    <x v="1"/>
    <s v="USD"/>
    <n v="1323324000"/>
    <n v="1323410400"/>
    <b v="1"/>
    <b v="0"/>
    <s v="theater/plays"/>
    <n v="167.05422993492408"/>
    <x v="3"/>
    <x v="3"/>
  </r>
  <r>
    <n v="396"/>
    <x v="394"/>
    <x v="396"/>
    <n v="46100"/>
    <n v="77012"/>
    <x v="1"/>
    <n v="1604"/>
    <x v="2"/>
    <s v="AUD"/>
    <n v="1538715600"/>
    <n v="1539406800"/>
    <b v="0"/>
    <b v="0"/>
    <s v="film &amp; video/drama"/>
    <n v="173.8641975308642"/>
    <x v="4"/>
    <x v="6"/>
  </r>
  <r>
    <n v="397"/>
    <x v="395"/>
    <x v="397"/>
    <n v="8100"/>
    <n v="14083"/>
    <x v="1"/>
    <n v="454"/>
    <x v="1"/>
    <s v="USD"/>
    <n v="1369285200"/>
    <n v="1369803600"/>
    <b v="0"/>
    <b v="0"/>
    <s v="music/rock"/>
    <n v="717.76470588235293"/>
    <x v="1"/>
    <x v="1"/>
  </r>
  <r>
    <n v="398"/>
    <x v="396"/>
    <x v="398"/>
    <n v="1700"/>
    <n v="12202"/>
    <x v="1"/>
    <n v="123"/>
    <x v="6"/>
    <s v="EUR"/>
    <n v="1525755600"/>
    <n v="1525928400"/>
    <b v="0"/>
    <b v="1"/>
    <s v="film &amp; video/animation"/>
    <n v="63.850976361767728"/>
    <x v="4"/>
    <x v="10"/>
  </r>
  <r>
    <n v="399"/>
    <x v="397"/>
    <x v="399"/>
    <n v="97300"/>
    <n v="62127"/>
    <x v="0"/>
    <n v="941"/>
    <x v="1"/>
    <s v="USD"/>
    <n v="1296626400"/>
    <n v="1297231200"/>
    <b v="0"/>
    <b v="0"/>
    <s v="music/indie rock"/>
    <n v="2"/>
    <x v="1"/>
    <x v="7"/>
  </r>
  <r>
    <n v="400"/>
    <x v="398"/>
    <x v="400"/>
    <n v="100"/>
    <n v="2"/>
    <x v="0"/>
    <n v="1"/>
    <x v="1"/>
    <s v="USD"/>
    <n v="1376629200"/>
    <n v="1378530000"/>
    <b v="0"/>
    <b v="1"/>
    <s v="photography/photography books"/>
    <n v="1530.2222222222222"/>
    <x v="7"/>
    <x v="14"/>
  </r>
  <r>
    <n v="401"/>
    <x v="399"/>
    <x v="401"/>
    <n v="900"/>
    <n v="13772"/>
    <x v="1"/>
    <n v="299"/>
    <x v="1"/>
    <s v="USD"/>
    <n v="1572152400"/>
    <n v="1572152400"/>
    <b v="0"/>
    <b v="0"/>
    <s v="theater/plays"/>
    <n v="40.356164383561641"/>
    <x v="3"/>
    <x v="3"/>
  </r>
  <r>
    <n v="402"/>
    <x v="400"/>
    <x v="402"/>
    <n v="7300"/>
    <n v="2946"/>
    <x v="0"/>
    <n v="40"/>
    <x v="1"/>
    <s v="USD"/>
    <n v="1325829600"/>
    <n v="1329890400"/>
    <b v="0"/>
    <b v="1"/>
    <s v="film &amp; video/shorts"/>
    <n v="86.220633299284984"/>
    <x v="4"/>
    <x v="12"/>
  </r>
  <r>
    <n v="403"/>
    <x v="401"/>
    <x v="403"/>
    <n v="195800"/>
    <n v="168820"/>
    <x v="0"/>
    <n v="3015"/>
    <x v="0"/>
    <s v="CAD"/>
    <n v="1273640400"/>
    <n v="1276750800"/>
    <b v="0"/>
    <b v="1"/>
    <s v="theater/plays"/>
    <n v="315.58486707566465"/>
    <x v="3"/>
    <x v="3"/>
  </r>
  <r>
    <n v="404"/>
    <x v="402"/>
    <x v="404"/>
    <n v="48900"/>
    <n v="154321"/>
    <x v="1"/>
    <n v="2237"/>
    <x v="1"/>
    <s v="USD"/>
    <n v="1510639200"/>
    <n v="1510898400"/>
    <b v="0"/>
    <b v="0"/>
    <s v="theater/plays"/>
    <n v="89.618243243243242"/>
    <x v="3"/>
    <x v="3"/>
  </r>
  <r>
    <n v="405"/>
    <x v="403"/>
    <x v="405"/>
    <n v="29600"/>
    <n v="26527"/>
    <x v="0"/>
    <n v="435"/>
    <x v="1"/>
    <s v="USD"/>
    <n v="1528088400"/>
    <n v="1532408400"/>
    <b v="0"/>
    <b v="0"/>
    <s v="theater/plays"/>
    <n v="182.14503816793894"/>
    <x v="3"/>
    <x v="3"/>
  </r>
  <r>
    <n v="406"/>
    <x v="404"/>
    <x v="406"/>
    <n v="39300"/>
    <n v="71583"/>
    <x v="1"/>
    <n v="645"/>
    <x v="1"/>
    <s v="USD"/>
    <n v="1359525600"/>
    <n v="1360562400"/>
    <b v="1"/>
    <b v="0"/>
    <s v="film &amp; video/documentary"/>
    <n v="355.88235294117646"/>
    <x v="4"/>
    <x v="4"/>
  </r>
  <r>
    <n v="407"/>
    <x v="405"/>
    <x v="407"/>
    <n v="3400"/>
    <n v="12100"/>
    <x v="1"/>
    <n v="484"/>
    <x v="3"/>
    <s v="DKK"/>
    <n v="1570942800"/>
    <n v="1571547600"/>
    <b v="0"/>
    <b v="0"/>
    <s v="theater/plays"/>
    <n v="131.83695652173913"/>
    <x v="3"/>
    <x v="3"/>
  </r>
  <r>
    <n v="408"/>
    <x v="406"/>
    <x v="408"/>
    <n v="9200"/>
    <n v="12129"/>
    <x v="1"/>
    <n v="154"/>
    <x v="0"/>
    <s v="CAD"/>
    <n v="1466398800"/>
    <n v="1468126800"/>
    <b v="0"/>
    <b v="0"/>
    <s v="film &amp; video/documentary"/>
    <n v="46.315634218289084"/>
    <x v="4"/>
    <x v="4"/>
  </r>
  <r>
    <n v="409"/>
    <x v="97"/>
    <x v="409"/>
    <n v="135600"/>
    <n v="62804"/>
    <x v="0"/>
    <n v="714"/>
    <x v="1"/>
    <s v="USD"/>
    <n v="1492491600"/>
    <n v="1492837200"/>
    <b v="0"/>
    <b v="0"/>
    <s v="music/rock"/>
    <n v="36.132726089785294"/>
    <x v="1"/>
    <x v="1"/>
  </r>
  <r>
    <n v="410"/>
    <x v="407"/>
    <x v="410"/>
    <n v="153700"/>
    <n v="55536"/>
    <x v="2"/>
    <n v="1111"/>
    <x v="1"/>
    <s v="USD"/>
    <n v="1430197200"/>
    <n v="1430197200"/>
    <b v="0"/>
    <b v="0"/>
    <s v="games/mobile games"/>
    <n v="104.62820512820512"/>
    <x v="6"/>
    <x v="20"/>
  </r>
  <r>
    <n v="411"/>
    <x v="408"/>
    <x v="411"/>
    <n v="7800"/>
    <n v="8161"/>
    <x v="1"/>
    <n v="82"/>
    <x v="1"/>
    <s v="USD"/>
    <n v="1496034000"/>
    <n v="1496206800"/>
    <b v="0"/>
    <b v="0"/>
    <s v="theater/plays"/>
    <n v="668.85714285714289"/>
    <x v="3"/>
    <x v="3"/>
  </r>
  <r>
    <n v="412"/>
    <x v="409"/>
    <x v="412"/>
    <n v="2100"/>
    <n v="14046"/>
    <x v="1"/>
    <n v="134"/>
    <x v="1"/>
    <s v="USD"/>
    <n v="1388728800"/>
    <n v="1389592800"/>
    <b v="0"/>
    <b v="0"/>
    <s v="publishing/fiction"/>
    <n v="62.072823218997364"/>
    <x v="5"/>
    <x v="13"/>
  </r>
  <r>
    <n v="413"/>
    <x v="410"/>
    <x v="413"/>
    <n v="189500"/>
    <n v="117628"/>
    <x v="2"/>
    <n v="1089"/>
    <x v="1"/>
    <s v="USD"/>
    <n v="1543298400"/>
    <n v="1545631200"/>
    <b v="0"/>
    <b v="0"/>
    <s v="film &amp; video/animation"/>
    <n v="84.699787460148784"/>
    <x v="4"/>
    <x v="10"/>
  </r>
  <r>
    <n v="414"/>
    <x v="411"/>
    <x v="414"/>
    <n v="188200"/>
    <n v="159405"/>
    <x v="0"/>
    <n v="5497"/>
    <x v="1"/>
    <s v="USD"/>
    <n v="1271739600"/>
    <n v="1272430800"/>
    <b v="0"/>
    <b v="1"/>
    <s v="food/food trucks"/>
    <n v="11.059030837004405"/>
    <x v="0"/>
    <x v="0"/>
  </r>
  <r>
    <n v="415"/>
    <x v="412"/>
    <x v="415"/>
    <n v="113500"/>
    <n v="12552"/>
    <x v="0"/>
    <n v="418"/>
    <x v="1"/>
    <s v="USD"/>
    <n v="1326434400"/>
    <n v="1327903200"/>
    <b v="0"/>
    <b v="0"/>
    <s v="theater/plays"/>
    <n v="43.838781575037146"/>
    <x v="3"/>
    <x v="3"/>
  </r>
  <r>
    <n v="416"/>
    <x v="413"/>
    <x v="416"/>
    <n v="134600"/>
    <n v="59007"/>
    <x v="0"/>
    <n v="1439"/>
    <x v="1"/>
    <s v="USD"/>
    <n v="1295244000"/>
    <n v="1296021600"/>
    <b v="0"/>
    <b v="1"/>
    <s v="film &amp; video/documentary"/>
    <n v="55.470588235294116"/>
    <x v="4"/>
    <x v="4"/>
  </r>
  <r>
    <n v="417"/>
    <x v="414"/>
    <x v="417"/>
    <n v="1700"/>
    <n v="943"/>
    <x v="0"/>
    <n v="15"/>
    <x v="1"/>
    <s v="USD"/>
    <n v="1541221200"/>
    <n v="1543298400"/>
    <b v="0"/>
    <b v="0"/>
    <s v="theater/plays"/>
    <n v="57.399511301160658"/>
    <x v="3"/>
    <x v="3"/>
  </r>
  <r>
    <n v="418"/>
    <x v="32"/>
    <x v="418"/>
    <n v="163700"/>
    <n v="93963"/>
    <x v="0"/>
    <n v="1999"/>
    <x v="0"/>
    <s v="CAD"/>
    <n v="1336280400"/>
    <n v="1336366800"/>
    <b v="0"/>
    <b v="0"/>
    <s v="film &amp; video/documentary"/>
    <n v="123.43497363796135"/>
    <x v="4"/>
    <x v="4"/>
  </r>
  <r>
    <n v="419"/>
    <x v="415"/>
    <x v="419"/>
    <n v="113800"/>
    <n v="140469"/>
    <x v="1"/>
    <n v="5203"/>
    <x v="1"/>
    <s v="USD"/>
    <n v="1324533600"/>
    <n v="1325052000"/>
    <b v="0"/>
    <b v="0"/>
    <s v="technology/web"/>
    <n v="128.46"/>
    <x v="2"/>
    <x v="2"/>
  </r>
  <r>
    <n v="420"/>
    <x v="416"/>
    <x v="420"/>
    <n v="5000"/>
    <n v="6423"/>
    <x v="1"/>
    <n v="94"/>
    <x v="1"/>
    <s v="USD"/>
    <n v="1498366800"/>
    <n v="1499576400"/>
    <b v="0"/>
    <b v="0"/>
    <s v="theater/plays"/>
    <n v="63.989361702127653"/>
    <x v="3"/>
    <x v="3"/>
  </r>
  <r>
    <n v="421"/>
    <x v="417"/>
    <x v="421"/>
    <n v="9400"/>
    <n v="6015"/>
    <x v="0"/>
    <n v="118"/>
    <x v="1"/>
    <s v="USD"/>
    <n v="1498712400"/>
    <n v="1501304400"/>
    <b v="0"/>
    <b v="1"/>
    <s v="technology/wearables"/>
    <n v="127.29885057471265"/>
    <x v="2"/>
    <x v="8"/>
  </r>
  <r>
    <n v="422"/>
    <x v="418"/>
    <x v="422"/>
    <n v="8700"/>
    <n v="11075"/>
    <x v="1"/>
    <n v="205"/>
    <x v="1"/>
    <s v="USD"/>
    <n v="1271480400"/>
    <n v="1273208400"/>
    <b v="0"/>
    <b v="1"/>
    <s v="theater/plays"/>
    <n v="10.638024357239512"/>
    <x v="3"/>
    <x v="3"/>
  </r>
  <r>
    <n v="423"/>
    <x v="419"/>
    <x v="423"/>
    <n v="147800"/>
    <n v="15723"/>
    <x v="0"/>
    <n v="162"/>
    <x v="1"/>
    <s v="USD"/>
    <n v="1316667600"/>
    <n v="1316840400"/>
    <b v="0"/>
    <b v="1"/>
    <s v="food/food trucks"/>
    <n v="40.470588235294116"/>
    <x v="0"/>
    <x v="0"/>
  </r>
  <r>
    <n v="424"/>
    <x v="420"/>
    <x v="424"/>
    <n v="5100"/>
    <n v="2064"/>
    <x v="0"/>
    <n v="83"/>
    <x v="1"/>
    <s v="USD"/>
    <n v="1524027600"/>
    <n v="1524546000"/>
    <b v="0"/>
    <b v="0"/>
    <s v="music/indie rock"/>
    <n v="287.66666666666663"/>
    <x v="1"/>
    <x v="7"/>
  </r>
  <r>
    <n v="425"/>
    <x v="421"/>
    <x v="425"/>
    <n v="2700"/>
    <n v="7767"/>
    <x v="1"/>
    <n v="92"/>
    <x v="1"/>
    <s v="USD"/>
    <n v="1438059600"/>
    <n v="1438578000"/>
    <b v="0"/>
    <b v="0"/>
    <s v="photography/photography books"/>
    <n v="572.94444444444446"/>
    <x v="7"/>
    <x v="14"/>
  </r>
  <r>
    <n v="426"/>
    <x v="422"/>
    <x v="426"/>
    <n v="1800"/>
    <n v="10313"/>
    <x v="1"/>
    <n v="219"/>
    <x v="1"/>
    <s v="USD"/>
    <n v="1361944800"/>
    <n v="1362549600"/>
    <b v="0"/>
    <b v="0"/>
    <s v="theater/plays"/>
    <n v="112.90429799426933"/>
    <x v="3"/>
    <x v="3"/>
  </r>
  <r>
    <n v="427"/>
    <x v="423"/>
    <x v="427"/>
    <n v="174500"/>
    <n v="197018"/>
    <x v="1"/>
    <n v="2526"/>
    <x v="1"/>
    <s v="USD"/>
    <n v="1410584400"/>
    <n v="1413349200"/>
    <b v="0"/>
    <b v="1"/>
    <s v="theater/plays"/>
    <n v="46.387573964497044"/>
    <x v="3"/>
    <x v="3"/>
  </r>
  <r>
    <n v="428"/>
    <x v="424"/>
    <x v="428"/>
    <n v="101400"/>
    <n v="47037"/>
    <x v="0"/>
    <n v="747"/>
    <x v="1"/>
    <s v="USD"/>
    <n v="1297404000"/>
    <n v="1298008800"/>
    <b v="0"/>
    <b v="0"/>
    <s v="film &amp; video/animation"/>
    <n v="90.675916230366497"/>
    <x v="4"/>
    <x v="10"/>
  </r>
  <r>
    <n v="429"/>
    <x v="425"/>
    <x v="429"/>
    <n v="191000"/>
    <n v="173191"/>
    <x v="3"/>
    <n v="2138"/>
    <x v="1"/>
    <s v="USD"/>
    <n v="1392012000"/>
    <n v="1394427600"/>
    <b v="0"/>
    <b v="1"/>
    <s v="photography/photography books"/>
    <n v="67.740740740740748"/>
    <x v="7"/>
    <x v="14"/>
  </r>
  <r>
    <n v="430"/>
    <x v="426"/>
    <x v="430"/>
    <n v="8100"/>
    <n v="5487"/>
    <x v="0"/>
    <n v="84"/>
    <x v="1"/>
    <s v="USD"/>
    <n v="1569733200"/>
    <n v="1572670800"/>
    <b v="0"/>
    <b v="0"/>
    <s v="theater/plays"/>
    <n v="192.49019607843135"/>
    <x v="3"/>
    <x v="3"/>
  </r>
  <r>
    <n v="431"/>
    <x v="427"/>
    <x v="431"/>
    <n v="5100"/>
    <n v="9817"/>
    <x v="1"/>
    <n v="94"/>
    <x v="1"/>
    <s v="USD"/>
    <n v="1529643600"/>
    <n v="1531112400"/>
    <b v="1"/>
    <b v="0"/>
    <s v="theater/plays"/>
    <n v="82.714285714285722"/>
    <x v="3"/>
    <x v="3"/>
  </r>
  <r>
    <n v="432"/>
    <x v="428"/>
    <x v="432"/>
    <n v="7700"/>
    <n v="6369"/>
    <x v="0"/>
    <n v="91"/>
    <x v="1"/>
    <s v="USD"/>
    <n v="1399006800"/>
    <n v="1400734800"/>
    <b v="0"/>
    <b v="0"/>
    <s v="theater/plays"/>
    <n v="54.163920922570021"/>
    <x v="3"/>
    <x v="3"/>
  </r>
  <r>
    <n v="433"/>
    <x v="429"/>
    <x v="433"/>
    <n v="121400"/>
    <n v="65755"/>
    <x v="0"/>
    <n v="792"/>
    <x v="1"/>
    <s v="USD"/>
    <n v="1385359200"/>
    <n v="1386741600"/>
    <b v="0"/>
    <b v="1"/>
    <s v="film &amp; video/documentary"/>
    <n v="16.722222222222221"/>
    <x v="4"/>
    <x v="4"/>
  </r>
  <r>
    <n v="434"/>
    <x v="430"/>
    <x v="434"/>
    <n v="5400"/>
    <n v="903"/>
    <x v="3"/>
    <n v="10"/>
    <x v="0"/>
    <s v="CAD"/>
    <n v="1480572000"/>
    <n v="1481781600"/>
    <b v="1"/>
    <b v="0"/>
    <s v="theater/plays"/>
    <n v="116.87664041994749"/>
    <x v="3"/>
    <x v="3"/>
  </r>
  <r>
    <n v="435"/>
    <x v="431"/>
    <x v="435"/>
    <n v="152400"/>
    <n v="178120"/>
    <x v="1"/>
    <n v="1713"/>
    <x v="6"/>
    <s v="EUR"/>
    <n v="1418623200"/>
    <n v="1419660000"/>
    <b v="0"/>
    <b v="1"/>
    <s v="theater/plays"/>
    <n v="1052.1538461538462"/>
    <x v="3"/>
    <x v="3"/>
  </r>
  <r>
    <n v="436"/>
    <x v="432"/>
    <x v="436"/>
    <n v="1300"/>
    <n v="13678"/>
    <x v="1"/>
    <n v="249"/>
    <x v="1"/>
    <s v="USD"/>
    <n v="1555736400"/>
    <n v="1555822800"/>
    <b v="0"/>
    <b v="0"/>
    <s v="music/jazz"/>
    <n v="123.07407407407408"/>
    <x v="1"/>
    <x v="17"/>
  </r>
  <r>
    <n v="437"/>
    <x v="433"/>
    <x v="437"/>
    <n v="8100"/>
    <n v="9969"/>
    <x v="1"/>
    <n v="192"/>
    <x v="1"/>
    <s v="USD"/>
    <n v="1442120400"/>
    <n v="1442379600"/>
    <b v="0"/>
    <b v="1"/>
    <s v="film &amp; video/animation"/>
    <n v="178.63855421686748"/>
    <x v="4"/>
    <x v="10"/>
  </r>
  <r>
    <n v="438"/>
    <x v="434"/>
    <x v="438"/>
    <n v="8300"/>
    <n v="14827"/>
    <x v="1"/>
    <n v="247"/>
    <x v="1"/>
    <s v="USD"/>
    <n v="1362376800"/>
    <n v="1364965200"/>
    <b v="0"/>
    <b v="0"/>
    <s v="theater/plays"/>
    <n v="355.28169014084506"/>
    <x v="3"/>
    <x v="3"/>
  </r>
  <r>
    <n v="439"/>
    <x v="435"/>
    <x v="439"/>
    <n v="28400"/>
    <n v="100900"/>
    <x v="1"/>
    <n v="2293"/>
    <x v="1"/>
    <s v="USD"/>
    <n v="1478408400"/>
    <n v="1479016800"/>
    <b v="0"/>
    <b v="0"/>
    <s v="film &amp; video/science fiction"/>
    <n v="161.90634146341463"/>
    <x v="4"/>
    <x v="22"/>
  </r>
  <r>
    <n v="440"/>
    <x v="436"/>
    <x v="440"/>
    <n v="102500"/>
    <n v="165954"/>
    <x v="1"/>
    <n v="3131"/>
    <x v="1"/>
    <s v="USD"/>
    <n v="1498798800"/>
    <n v="1499662800"/>
    <b v="0"/>
    <b v="0"/>
    <s v="film &amp; video/television"/>
    <n v="24.914285714285715"/>
    <x v="4"/>
    <x v="19"/>
  </r>
  <r>
    <n v="441"/>
    <x v="437"/>
    <x v="441"/>
    <n v="7000"/>
    <n v="1744"/>
    <x v="0"/>
    <n v="32"/>
    <x v="1"/>
    <s v="USD"/>
    <n v="1335416400"/>
    <n v="1337835600"/>
    <b v="0"/>
    <b v="0"/>
    <s v="technology/wearables"/>
    <n v="198.72222222222223"/>
    <x v="2"/>
    <x v="8"/>
  </r>
  <r>
    <n v="442"/>
    <x v="438"/>
    <x v="442"/>
    <n v="5400"/>
    <n v="10731"/>
    <x v="1"/>
    <n v="143"/>
    <x v="6"/>
    <s v="EUR"/>
    <n v="1504328400"/>
    <n v="1505710800"/>
    <b v="0"/>
    <b v="0"/>
    <s v="theater/plays"/>
    <n v="34.752688172043008"/>
    <x v="3"/>
    <x v="3"/>
  </r>
  <r>
    <n v="443"/>
    <x v="439"/>
    <x v="443"/>
    <n v="9300"/>
    <n v="3232"/>
    <x v="3"/>
    <n v="90"/>
    <x v="1"/>
    <s v="USD"/>
    <n v="1285822800"/>
    <n v="1287464400"/>
    <b v="0"/>
    <b v="0"/>
    <s v="theater/plays"/>
    <n v="176.41935483870967"/>
    <x v="3"/>
    <x v="3"/>
  </r>
  <r>
    <n v="444"/>
    <x v="347"/>
    <x v="444"/>
    <n v="6200"/>
    <n v="10938"/>
    <x v="1"/>
    <n v="296"/>
    <x v="1"/>
    <s v="USD"/>
    <n v="1311483600"/>
    <n v="1311656400"/>
    <b v="0"/>
    <b v="1"/>
    <s v="music/indie rock"/>
    <n v="511.38095238095235"/>
    <x v="1"/>
    <x v="7"/>
  </r>
  <r>
    <n v="445"/>
    <x v="440"/>
    <x v="445"/>
    <n v="2100"/>
    <n v="10739"/>
    <x v="1"/>
    <n v="170"/>
    <x v="1"/>
    <s v="USD"/>
    <n v="1291356000"/>
    <n v="1293170400"/>
    <b v="0"/>
    <b v="1"/>
    <s v="theater/plays"/>
    <n v="82.044117647058826"/>
    <x v="3"/>
    <x v="3"/>
  </r>
  <r>
    <n v="446"/>
    <x v="441"/>
    <x v="446"/>
    <n v="6800"/>
    <n v="5579"/>
    <x v="0"/>
    <n v="186"/>
    <x v="1"/>
    <s v="USD"/>
    <n v="1355810400"/>
    <n v="1355983200"/>
    <b v="0"/>
    <b v="0"/>
    <s v="technology/wearables"/>
    <n v="24.326030927835053"/>
    <x v="2"/>
    <x v="8"/>
  </r>
  <r>
    <n v="447"/>
    <x v="442"/>
    <x v="447"/>
    <n v="155200"/>
    <n v="37754"/>
    <x v="3"/>
    <n v="439"/>
    <x v="4"/>
    <s v="GBP"/>
    <n v="1513663200"/>
    <n v="1515045600"/>
    <b v="0"/>
    <b v="0"/>
    <s v="film &amp; video/television"/>
    <n v="50.482758620689658"/>
    <x v="4"/>
    <x v="19"/>
  </r>
  <r>
    <n v="448"/>
    <x v="443"/>
    <x v="448"/>
    <n v="89900"/>
    <n v="45384"/>
    <x v="0"/>
    <n v="605"/>
    <x v="1"/>
    <s v="USD"/>
    <n v="1365915600"/>
    <n v="1366088400"/>
    <b v="0"/>
    <b v="1"/>
    <s v="games/video games"/>
    <n v="967"/>
    <x v="6"/>
    <x v="11"/>
  </r>
  <r>
    <n v="449"/>
    <x v="444"/>
    <x v="449"/>
    <n v="900"/>
    <n v="8703"/>
    <x v="1"/>
    <n v="86"/>
    <x v="3"/>
    <s v="DKK"/>
    <n v="1551852000"/>
    <n v="1553317200"/>
    <b v="0"/>
    <b v="0"/>
    <s v="games/video games"/>
    <n v="4"/>
    <x v="6"/>
    <x v="11"/>
  </r>
  <r>
    <n v="450"/>
    <x v="445"/>
    <x v="450"/>
    <n v="100"/>
    <n v="4"/>
    <x v="0"/>
    <n v="1"/>
    <x v="0"/>
    <s v="CAD"/>
    <n v="1540098000"/>
    <n v="1542088800"/>
    <b v="0"/>
    <b v="0"/>
    <s v="film &amp; video/animation"/>
    <n v="122.84501347708894"/>
    <x v="4"/>
    <x v="10"/>
  </r>
  <r>
    <n v="451"/>
    <x v="446"/>
    <x v="451"/>
    <n v="148400"/>
    <n v="182302"/>
    <x v="1"/>
    <n v="6286"/>
    <x v="1"/>
    <s v="USD"/>
    <n v="1500440400"/>
    <n v="1503118800"/>
    <b v="0"/>
    <b v="0"/>
    <s v="music/rock"/>
    <n v="63.4375"/>
    <x v="1"/>
    <x v="1"/>
  </r>
  <r>
    <n v="452"/>
    <x v="447"/>
    <x v="452"/>
    <n v="4800"/>
    <n v="3045"/>
    <x v="0"/>
    <n v="31"/>
    <x v="1"/>
    <s v="USD"/>
    <n v="1278392400"/>
    <n v="1278478800"/>
    <b v="0"/>
    <b v="0"/>
    <s v="film &amp; video/drama"/>
    <n v="56.331688596491226"/>
    <x v="4"/>
    <x v="6"/>
  </r>
  <r>
    <n v="453"/>
    <x v="448"/>
    <x v="453"/>
    <n v="182400"/>
    <n v="102749"/>
    <x v="0"/>
    <n v="1181"/>
    <x v="1"/>
    <s v="USD"/>
    <n v="1480572000"/>
    <n v="1484114400"/>
    <b v="0"/>
    <b v="0"/>
    <s v="film &amp; video/science fiction"/>
    <n v="44.074999999999996"/>
    <x v="4"/>
    <x v="22"/>
  </r>
  <r>
    <n v="454"/>
    <x v="449"/>
    <x v="454"/>
    <n v="4000"/>
    <n v="1763"/>
    <x v="0"/>
    <n v="39"/>
    <x v="1"/>
    <s v="USD"/>
    <n v="1382331600"/>
    <n v="1385445600"/>
    <b v="0"/>
    <b v="1"/>
    <s v="film &amp; video/drama"/>
    <n v="118.37253218884121"/>
    <x v="4"/>
    <x v="6"/>
  </r>
  <r>
    <n v="455"/>
    <x v="450"/>
    <x v="455"/>
    <n v="116500"/>
    <n v="137904"/>
    <x v="1"/>
    <n v="3727"/>
    <x v="1"/>
    <s v="USD"/>
    <n v="1316754000"/>
    <n v="1318741200"/>
    <b v="0"/>
    <b v="0"/>
    <s v="theater/plays"/>
    <n v="104.1243169398907"/>
    <x v="3"/>
    <x v="3"/>
  </r>
  <r>
    <n v="456"/>
    <x v="451"/>
    <x v="456"/>
    <n v="146400"/>
    <n v="152438"/>
    <x v="1"/>
    <n v="1605"/>
    <x v="1"/>
    <s v="USD"/>
    <n v="1518242400"/>
    <n v="1518242400"/>
    <b v="0"/>
    <b v="1"/>
    <s v="music/indie rock"/>
    <n v="26.640000000000004"/>
    <x v="1"/>
    <x v="7"/>
  </r>
  <r>
    <n v="457"/>
    <x v="452"/>
    <x v="457"/>
    <n v="5000"/>
    <n v="1332"/>
    <x v="0"/>
    <n v="46"/>
    <x v="1"/>
    <s v="USD"/>
    <n v="1476421200"/>
    <n v="1476594000"/>
    <b v="0"/>
    <b v="0"/>
    <s v="theater/plays"/>
    <n v="351.20118343195264"/>
    <x v="3"/>
    <x v="3"/>
  </r>
  <r>
    <n v="458"/>
    <x v="453"/>
    <x v="458"/>
    <n v="33800"/>
    <n v="118706"/>
    <x v="1"/>
    <n v="2120"/>
    <x v="1"/>
    <s v="USD"/>
    <n v="1269752400"/>
    <n v="1273554000"/>
    <b v="0"/>
    <b v="0"/>
    <s v="theater/plays"/>
    <n v="90.063492063492063"/>
    <x v="3"/>
    <x v="3"/>
  </r>
  <r>
    <n v="459"/>
    <x v="454"/>
    <x v="459"/>
    <n v="6300"/>
    <n v="5674"/>
    <x v="0"/>
    <n v="105"/>
    <x v="1"/>
    <s v="USD"/>
    <n v="1419746400"/>
    <n v="1421906400"/>
    <b v="0"/>
    <b v="0"/>
    <s v="film &amp; video/documentary"/>
    <n v="171.625"/>
    <x v="4"/>
    <x v="4"/>
  </r>
  <r>
    <n v="460"/>
    <x v="455"/>
    <x v="460"/>
    <n v="2400"/>
    <n v="4119"/>
    <x v="1"/>
    <n v="50"/>
    <x v="1"/>
    <s v="USD"/>
    <n v="1281330000"/>
    <n v="1281589200"/>
    <b v="0"/>
    <b v="0"/>
    <s v="theater/plays"/>
    <n v="141.04655870445345"/>
    <x v="3"/>
    <x v="3"/>
  </r>
  <r>
    <n v="461"/>
    <x v="456"/>
    <x v="461"/>
    <n v="98800"/>
    <n v="139354"/>
    <x v="1"/>
    <n v="2080"/>
    <x v="1"/>
    <s v="USD"/>
    <n v="1398661200"/>
    <n v="1400389200"/>
    <b v="0"/>
    <b v="0"/>
    <s v="film &amp; video/drama"/>
    <n v="30.57944915254237"/>
    <x v="4"/>
    <x v="6"/>
  </r>
  <r>
    <n v="462"/>
    <x v="457"/>
    <x v="462"/>
    <n v="188800"/>
    <n v="57734"/>
    <x v="0"/>
    <n v="535"/>
    <x v="1"/>
    <s v="USD"/>
    <n v="1359525600"/>
    <n v="1362808800"/>
    <b v="0"/>
    <b v="0"/>
    <s v="games/mobile games"/>
    <n v="108.16455696202532"/>
    <x v="6"/>
    <x v="20"/>
  </r>
  <r>
    <n v="463"/>
    <x v="458"/>
    <x v="463"/>
    <n v="134300"/>
    <n v="145265"/>
    <x v="1"/>
    <n v="2105"/>
    <x v="1"/>
    <s v="USD"/>
    <n v="1388469600"/>
    <n v="1388815200"/>
    <b v="0"/>
    <b v="0"/>
    <s v="film &amp; video/animation"/>
    <n v="133.45505617977528"/>
    <x v="4"/>
    <x v="10"/>
  </r>
  <r>
    <n v="464"/>
    <x v="459"/>
    <x v="464"/>
    <n v="71200"/>
    <n v="95020"/>
    <x v="1"/>
    <n v="2436"/>
    <x v="1"/>
    <s v="USD"/>
    <n v="1518328800"/>
    <n v="1519538400"/>
    <b v="0"/>
    <b v="0"/>
    <s v="theater/plays"/>
    <n v="187.85106382978722"/>
    <x v="3"/>
    <x v="3"/>
  </r>
  <r>
    <n v="465"/>
    <x v="460"/>
    <x v="465"/>
    <n v="4700"/>
    <n v="8829"/>
    <x v="1"/>
    <n v="80"/>
    <x v="1"/>
    <s v="USD"/>
    <n v="1517032800"/>
    <n v="1517810400"/>
    <b v="0"/>
    <b v="0"/>
    <s v="publishing/translations"/>
    <n v="332"/>
    <x v="5"/>
    <x v="18"/>
  </r>
  <r>
    <n v="466"/>
    <x v="461"/>
    <x v="466"/>
    <n v="1200"/>
    <n v="3984"/>
    <x v="1"/>
    <n v="42"/>
    <x v="1"/>
    <s v="USD"/>
    <n v="1368594000"/>
    <n v="1370581200"/>
    <b v="0"/>
    <b v="1"/>
    <s v="technology/wearables"/>
    <n v="575.21428571428578"/>
    <x v="2"/>
    <x v="8"/>
  </r>
  <r>
    <n v="467"/>
    <x v="462"/>
    <x v="467"/>
    <n v="1400"/>
    <n v="8053"/>
    <x v="1"/>
    <n v="139"/>
    <x v="0"/>
    <s v="CAD"/>
    <n v="1448258400"/>
    <n v="1448863200"/>
    <b v="0"/>
    <b v="1"/>
    <s v="technology/web"/>
    <n v="40.5"/>
    <x v="2"/>
    <x v="2"/>
  </r>
  <r>
    <n v="468"/>
    <x v="463"/>
    <x v="468"/>
    <n v="4000"/>
    <n v="1620"/>
    <x v="0"/>
    <n v="16"/>
    <x v="1"/>
    <s v="USD"/>
    <n v="1555218000"/>
    <n v="1556600400"/>
    <b v="0"/>
    <b v="0"/>
    <s v="theater/plays"/>
    <n v="184.42857142857144"/>
    <x v="3"/>
    <x v="3"/>
  </r>
  <r>
    <n v="469"/>
    <x v="464"/>
    <x v="469"/>
    <n v="5600"/>
    <n v="10328"/>
    <x v="1"/>
    <n v="159"/>
    <x v="1"/>
    <s v="USD"/>
    <n v="1431925200"/>
    <n v="1432098000"/>
    <b v="0"/>
    <b v="0"/>
    <s v="film &amp; video/drama"/>
    <n v="285.80555555555554"/>
    <x v="4"/>
    <x v="6"/>
  </r>
  <r>
    <n v="470"/>
    <x v="465"/>
    <x v="470"/>
    <n v="3600"/>
    <n v="10289"/>
    <x v="1"/>
    <n v="381"/>
    <x v="1"/>
    <s v="USD"/>
    <n v="1481522400"/>
    <n v="1482127200"/>
    <b v="0"/>
    <b v="0"/>
    <s v="technology/wearables"/>
    <n v="319"/>
    <x v="2"/>
    <x v="8"/>
  </r>
  <r>
    <n v="471"/>
    <x v="197"/>
    <x v="471"/>
    <n v="3100"/>
    <n v="9889"/>
    <x v="1"/>
    <n v="194"/>
    <x v="4"/>
    <s v="GBP"/>
    <n v="1335934800"/>
    <n v="1335934800"/>
    <b v="0"/>
    <b v="1"/>
    <s v="food/food trucks"/>
    <n v="39.234070221066318"/>
    <x v="0"/>
    <x v="0"/>
  </r>
  <r>
    <n v="472"/>
    <x v="466"/>
    <x v="472"/>
    <n v="153800"/>
    <n v="60342"/>
    <x v="0"/>
    <n v="575"/>
    <x v="1"/>
    <s v="USD"/>
    <n v="1552280400"/>
    <n v="1556946000"/>
    <b v="0"/>
    <b v="0"/>
    <s v="music/rock"/>
    <n v="178.14000000000001"/>
    <x v="1"/>
    <x v="1"/>
  </r>
  <r>
    <n v="473"/>
    <x v="467"/>
    <x v="473"/>
    <n v="5000"/>
    <n v="8907"/>
    <x v="1"/>
    <n v="106"/>
    <x v="1"/>
    <s v="USD"/>
    <n v="1529989200"/>
    <n v="1530075600"/>
    <b v="0"/>
    <b v="0"/>
    <s v="music/electric music"/>
    <n v="365.15"/>
    <x v="1"/>
    <x v="5"/>
  </r>
  <r>
    <n v="474"/>
    <x v="468"/>
    <x v="474"/>
    <n v="4000"/>
    <n v="14606"/>
    <x v="1"/>
    <n v="142"/>
    <x v="1"/>
    <s v="USD"/>
    <n v="1418709600"/>
    <n v="1418796000"/>
    <b v="0"/>
    <b v="0"/>
    <s v="film &amp; video/television"/>
    <n v="113.94594594594594"/>
    <x v="4"/>
    <x v="19"/>
  </r>
  <r>
    <n v="475"/>
    <x v="469"/>
    <x v="475"/>
    <n v="7400"/>
    <n v="8432"/>
    <x v="1"/>
    <n v="211"/>
    <x v="1"/>
    <s v="USD"/>
    <n v="1372136400"/>
    <n v="1372482000"/>
    <b v="0"/>
    <b v="1"/>
    <s v="publishing/translations"/>
    <n v="29.828720626631856"/>
    <x v="5"/>
    <x v="18"/>
  </r>
  <r>
    <n v="476"/>
    <x v="470"/>
    <x v="476"/>
    <n v="191500"/>
    <n v="57122"/>
    <x v="0"/>
    <n v="1120"/>
    <x v="1"/>
    <s v="USD"/>
    <n v="1533877200"/>
    <n v="1534395600"/>
    <b v="0"/>
    <b v="0"/>
    <s v="publishing/fiction"/>
    <n v="54.270588235294113"/>
    <x v="5"/>
    <x v="13"/>
  </r>
  <r>
    <n v="477"/>
    <x v="471"/>
    <x v="477"/>
    <n v="8500"/>
    <n v="4613"/>
    <x v="0"/>
    <n v="113"/>
    <x v="1"/>
    <s v="USD"/>
    <n v="1309064400"/>
    <n v="1311397200"/>
    <b v="0"/>
    <b v="0"/>
    <s v="film &amp; video/science fiction"/>
    <n v="236.34156976744185"/>
    <x v="4"/>
    <x v="22"/>
  </r>
  <r>
    <n v="478"/>
    <x v="472"/>
    <x v="478"/>
    <n v="68800"/>
    <n v="162603"/>
    <x v="1"/>
    <n v="2756"/>
    <x v="1"/>
    <s v="USD"/>
    <n v="1425877200"/>
    <n v="1426914000"/>
    <b v="0"/>
    <b v="0"/>
    <s v="technology/wearables"/>
    <n v="512.91666666666663"/>
    <x v="2"/>
    <x v="8"/>
  </r>
  <r>
    <n v="479"/>
    <x v="473"/>
    <x v="479"/>
    <n v="2400"/>
    <n v="12310"/>
    <x v="1"/>
    <n v="173"/>
    <x v="4"/>
    <s v="GBP"/>
    <n v="1501304400"/>
    <n v="1501477200"/>
    <b v="0"/>
    <b v="0"/>
    <s v="food/food trucks"/>
    <n v="100.65116279069768"/>
    <x v="0"/>
    <x v="0"/>
  </r>
  <r>
    <n v="480"/>
    <x v="474"/>
    <x v="480"/>
    <n v="8600"/>
    <n v="8656"/>
    <x v="1"/>
    <n v="87"/>
    <x v="1"/>
    <s v="USD"/>
    <n v="1268287200"/>
    <n v="1269061200"/>
    <b v="0"/>
    <b v="1"/>
    <s v="photography/photography books"/>
    <n v="81.348423194303152"/>
    <x v="7"/>
    <x v="14"/>
  </r>
  <r>
    <n v="481"/>
    <x v="475"/>
    <x v="481"/>
    <n v="196600"/>
    <n v="159931"/>
    <x v="0"/>
    <n v="1538"/>
    <x v="1"/>
    <s v="USD"/>
    <n v="1412139600"/>
    <n v="1415772000"/>
    <b v="0"/>
    <b v="1"/>
    <s v="theater/plays"/>
    <n v="16.404761904761905"/>
    <x v="3"/>
    <x v="3"/>
  </r>
  <r>
    <n v="482"/>
    <x v="476"/>
    <x v="482"/>
    <n v="4200"/>
    <n v="689"/>
    <x v="0"/>
    <n v="9"/>
    <x v="1"/>
    <s v="USD"/>
    <n v="1330063200"/>
    <n v="1331013600"/>
    <b v="0"/>
    <b v="1"/>
    <s v="publishing/fiction"/>
    <n v="52.774617067833695"/>
    <x v="5"/>
    <x v="13"/>
  </r>
  <r>
    <n v="483"/>
    <x v="477"/>
    <x v="483"/>
    <n v="91400"/>
    <n v="48236"/>
    <x v="0"/>
    <n v="554"/>
    <x v="1"/>
    <s v="USD"/>
    <n v="1576130400"/>
    <n v="1576735200"/>
    <b v="0"/>
    <b v="0"/>
    <s v="theater/plays"/>
    <n v="260.20608108108109"/>
    <x v="3"/>
    <x v="3"/>
  </r>
  <r>
    <n v="484"/>
    <x v="478"/>
    <x v="484"/>
    <n v="29600"/>
    <n v="77021"/>
    <x v="1"/>
    <n v="1572"/>
    <x v="4"/>
    <s v="GBP"/>
    <n v="1407128400"/>
    <n v="1411362000"/>
    <b v="0"/>
    <b v="1"/>
    <s v="food/food trucks"/>
    <n v="30.73289183222958"/>
    <x v="0"/>
    <x v="0"/>
  </r>
  <r>
    <n v="485"/>
    <x v="479"/>
    <x v="485"/>
    <n v="90600"/>
    <n v="27844"/>
    <x v="0"/>
    <n v="648"/>
    <x v="4"/>
    <s v="GBP"/>
    <n v="1560142800"/>
    <n v="1563685200"/>
    <b v="0"/>
    <b v="0"/>
    <s v="theater/plays"/>
    <n v="13.5"/>
    <x v="3"/>
    <x v="3"/>
  </r>
  <r>
    <n v="486"/>
    <x v="480"/>
    <x v="486"/>
    <n v="5200"/>
    <n v="702"/>
    <x v="0"/>
    <n v="21"/>
    <x v="4"/>
    <s v="GBP"/>
    <n v="1520575200"/>
    <n v="1521867600"/>
    <b v="0"/>
    <b v="1"/>
    <s v="publishing/translations"/>
    <n v="178.62556663644605"/>
    <x v="5"/>
    <x v="18"/>
  </r>
  <r>
    <n v="487"/>
    <x v="481"/>
    <x v="487"/>
    <n v="110300"/>
    <n v="197024"/>
    <x v="1"/>
    <n v="2346"/>
    <x v="1"/>
    <s v="USD"/>
    <n v="1492664400"/>
    <n v="1495515600"/>
    <b v="0"/>
    <b v="0"/>
    <s v="theater/plays"/>
    <n v="220.0566037735849"/>
    <x v="3"/>
    <x v="3"/>
  </r>
  <r>
    <n v="488"/>
    <x v="482"/>
    <x v="488"/>
    <n v="5300"/>
    <n v="11663"/>
    <x v="1"/>
    <n v="115"/>
    <x v="1"/>
    <s v="USD"/>
    <n v="1454479200"/>
    <n v="1455948000"/>
    <b v="0"/>
    <b v="0"/>
    <s v="theater/plays"/>
    <n v="101.5108695652174"/>
    <x v="3"/>
    <x v="3"/>
  </r>
  <r>
    <n v="489"/>
    <x v="483"/>
    <x v="489"/>
    <n v="9200"/>
    <n v="9339"/>
    <x v="1"/>
    <n v="85"/>
    <x v="6"/>
    <s v="EUR"/>
    <n v="1281934800"/>
    <n v="1282366800"/>
    <b v="0"/>
    <b v="0"/>
    <s v="technology/wearables"/>
    <n v="191.5"/>
    <x v="2"/>
    <x v="8"/>
  </r>
  <r>
    <n v="490"/>
    <x v="484"/>
    <x v="490"/>
    <n v="2400"/>
    <n v="4596"/>
    <x v="1"/>
    <n v="144"/>
    <x v="1"/>
    <s v="USD"/>
    <n v="1573970400"/>
    <n v="1574575200"/>
    <b v="0"/>
    <b v="0"/>
    <s v="journalism/audio"/>
    <n v="305.34683098591546"/>
    <x v="8"/>
    <x v="23"/>
  </r>
  <r>
    <n v="491"/>
    <x v="485"/>
    <x v="491"/>
    <n v="56800"/>
    <n v="173437"/>
    <x v="1"/>
    <n v="2443"/>
    <x v="1"/>
    <s v="USD"/>
    <n v="1372654800"/>
    <n v="1374901200"/>
    <b v="0"/>
    <b v="1"/>
    <s v="food/food trucks"/>
    <n v="23.995287958115181"/>
    <x v="0"/>
    <x v="0"/>
  </r>
  <r>
    <n v="492"/>
    <x v="486"/>
    <x v="492"/>
    <n v="191000"/>
    <n v="45831"/>
    <x v="3"/>
    <n v="595"/>
    <x v="1"/>
    <s v="USD"/>
    <n v="1275886800"/>
    <n v="1278910800"/>
    <b v="1"/>
    <b v="1"/>
    <s v="film &amp; video/shorts"/>
    <n v="723.77777777777771"/>
    <x v="4"/>
    <x v="12"/>
  </r>
  <r>
    <n v="493"/>
    <x v="487"/>
    <x v="493"/>
    <n v="900"/>
    <n v="6514"/>
    <x v="1"/>
    <n v="64"/>
    <x v="1"/>
    <s v="USD"/>
    <n v="1561784400"/>
    <n v="1562907600"/>
    <b v="0"/>
    <b v="0"/>
    <s v="photography/photography books"/>
    <n v="547.36"/>
    <x v="7"/>
    <x v="14"/>
  </r>
  <r>
    <n v="494"/>
    <x v="488"/>
    <x v="494"/>
    <n v="2500"/>
    <n v="13684"/>
    <x v="1"/>
    <n v="268"/>
    <x v="1"/>
    <s v="USD"/>
    <n v="1332392400"/>
    <n v="1332478800"/>
    <b v="0"/>
    <b v="0"/>
    <s v="technology/wearables"/>
    <n v="414.49999999999994"/>
    <x v="2"/>
    <x v="8"/>
  </r>
  <r>
    <n v="495"/>
    <x v="489"/>
    <x v="495"/>
    <n v="3200"/>
    <n v="13264"/>
    <x v="1"/>
    <n v="195"/>
    <x v="3"/>
    <s v="DKK"/>
    <n v="1402376400"/>
    <n v="1402722000"/>
    <b v="0"/>
    <b v="0"/>
    <s v="theater/plays"/>
    <n v="0.90696409140369971"/>
    <x v="3"/>
    <x v="3"/>
  </r>
  <r>
    <n v="496"/>
    <x v="490"/>
    <x v="496"/>
    <n v="183800"/>
    <n v="1667"/>
    <x v="0"/>
    <n v="54"/>
    <x v="1"/>
    <s v="USD"/>
    <n v="1495342800"/>
    <n v="1496811600"/>
    <b v="0"/>
    <b v="0"/>
    <s v="film &amp; video/animation"/>
    <n v="34.173469387755098"/>
    <x v="4"/>
    <x v="10"/>
  </r>
  <r>
    <n v="497"/>
    <x v="491"/>
    <x v="497"/>
    <n v="9800"/>
    <n v="3349"/>
    <x v="0"/>
    <n v="120"/>
    <x v="1"/>
    <s v="USD"/>
    <n v="1482213600"/>
    <n v="1482213600"/>
    <b v="0"/>
    <b v="1"/>
    <s v="technology/wearables"/>
    <n v="23.948810754912099"/>
    <x v="2"/>
    <x v="8"/>
  </r>
  <r>
    <n v="498"/>
    <x v="492"/>
    <x v="498"/>
    <n v="193400"/>
    <n v="46317"/>
    <x v="0"/>
    <n v="579"/>
    <x v="3"/>
    <s v="DKK"/>
    <n v="1420092000"/>
    <n v="1420264800"/>
    <b v="0"/>
    <b v="0"/>
    <s v="technology/web"/>
    <n v="48.072649572649574"/>
    <x v="2"/>
    <x v="2"/>
  </r>
  <r>
    <n v="499"/>
    <x v="493"/>
    <x v="499"/>
    <n v="163800"/>
    <n v="78743"/>
    <x v="0"/>
    <n v="2072"/>
    <x v="1"/>
    <s v="USD"/>
    <n v="1458018000"/>
    <n v="1458450000"/>
    <b v="0"/>
    <b v="1"/>
    <s v="film &amp; video/documentary"/>
    <n v="0"/>
    <x v="4"/>
    <x v="4"/>
  </r>
  <r>
    <n v="500"/>
    <x v="494"/>
    <x v="500"/>
    <n v="100"/>
    <n v="0"/>
    <x v="0"/>
    <n v="0"/>
    <x v="1"/>
    <s v="USD"/>
    <n v="1367384400"/>
    <n v="1369803600"/>
    <b v="0"/>
    <b v="1"/>
    <s v="theater/plays"/>
    <n v="70.145182291666657"/>
    <x v="3"/>
    <x v="3"/>
  </r>
  <r>
    <n v="501"/>
    <x v="495"/>
    <x v="501"/>
    <n v="153600"/>
    <n v="107743"/>
    <x v="0"/>
    <n v="1796"/>
    <x v="1"/>
    <s v="USD"/>
    <n v="1363064400"/>
    <n v="1363237200"/>
    <b v="0"/>
    <b v="0"/>
    <s v="film &amp; video/documentary"/>
    <n v="529.92307692307691"/>
    <x v="4"/>
    <x v="4"/>
  </r>
  <r>
    <n v="502"/>
    <x v="212"/>
    <x v="502"/>
    <n v="1300"/>
    <n v="6889"/>
    <x v="1"/>
    <n v="186"/>
    <x v="2"/>
    <s v="AUD"/>
    <n v="1343365200"/>
    <n v="1345870800"/>
    <b v="0"/>
    <b v="1"/>
    <s v="games/video games"/>
    <n v="180.32549019607845"/>
    <x v="6"/>
    <x v="11"/>
  </r>
  <r>
    <n v="503"/>
    <x v="496"/>
    <x v="503"/>
    <n v="25500"/>
    <n v="45983"/>
    <x v="1"/>
    <n v="460"/>
    <x v="1"/>
    <s v="USD"/>
    <n v="1435726800"/>
    <n v="1437454800"/>
    <b v="0"/>
    <b v="0"/>
    <s v="film &amp; video/drama"/>
    <n v="92.320000000000007"/>
    <x v="4"/>
    <x v="6"/>
  </r>
  <r>
    <n v="504"/>
    <x v="497"/>
    <x v="504"/>
    <n v="7500"/>
    <n v="6924"/>
    <x v="0"/>
    <n v="62"/>
    <x v="6"/>
    <s v="EUR"/>
    <n v="1431925200"/>
    <n v="1432011600"/>
    <b v="0"/>
    <b v="0"/>
    <s v="music/rock"/>
    <n v="13.901001112347053"/>
    <x v="1"/>
    <x v="1"/>
  </r>
  <r>
    <n v="505"/>
    <x v="498"/>
    <x v="505"/>
    <n v="89900"/>
    <n v="12497"/>
    <x v="0"/>
    <n v="347"/>
    <x v="1"/>
    <s v="USD"/>
    <n v="1362722400"/>
    <n v="1366347600"/>
    <b v="0"/>
    <b v="1"/>
    <s v="publishing/radio &amp; podcasts"/>
    <n v="927.07777777777767"/>
    <x v="5"/>
    <x v="15"/>
  </r>
  <r>
    <n v="506"/>
    <x v="499"/>
    <x v="506"/>
    <n v="18000"/>
    <n v="166874"/>
    <x v="1"/>
    <n v="2528"/>
    <x v="1"/>
    <s v="USD"/>
    <n v="1511416800"/>
    <n v="1512885600"/>
    <b v="0"/>
    <b v="1"/>
    <s v="theater/plays"/>
    <n v="39.857142857142861"/>
    <x v="3"/>
    <x v="3"/>
  </r>
  <r>
    <n v="507"/>
    <x v="500"/>
    <x v="507"/>
    <n v="2100"/>
    <n v="837"/>
    <x v="0"/>
    <n v="19"/>
    <x v="1"/>
    <s v="USD"/>
    <n v="1365483600"/>
    <n v="1369717200"/>
    <b v="0"/>
    <b v="1"/>
    <s v="technology/web"/>
    <n v="112.22929936305732"/>
    <x v="2"/>
    <x v="2"/>
  </r>
  <r>
    <n v="508"/>
    <x v="501"/>
    <x v="508"/>
    <n v="172700"/>
    <n v="193820"/>
    <x v="1"/>
    <n v="3657"/>
    <x v="1"/>
    <s v="USD"/>
    <n v="1532840400"/>
    <n v="1534654800"/>
    <b v="0"/>
    <b v="0"/>
    <s v="theater/plays"/>
    <n v="70.925816023738875"/>
    <x v="3"/>
    <x v="3"/>
  </r>
  <r>
    <n v="509"/>
    <x v="173"/>
    <x v="509"/>
    <n v="168500"/>
    <n v="119510"/>
    <x v="0"/>
    <n v="1258"/>
    <x v="1"/>
    <s v="USD"/>
    <n v="1336194000"/>
    <n v="1337058000"/>
    <b v="0"/>
    <b v="0"/>
    <s v="theater/plays"/>
    <n v="119.08974358974358"/>
    <x v="3"/>
    <x v="3"/>
  </r>
  <r>
    <n v="510"/>
    <x v="502"/>
    <x v="510"/>
    <n v="7800"/>
    <n v="9289"/>
    <x v="1"/>
    <n v="131"/>
    <x v="2"/>
    <s v="AUD"/>
    <n v="1527742800"/>
    <n v="1529816400"/>
    <b v="0"/>
    <b v="0"/>
    <s v="film &amp; video/drama"/>
    <n v="24.017591339648174"/>
    <x v="4"/>
    <x v="6"/>
  </r>
  <r>
    <n v="511"/>
    <x v="503"/>
    <x v="511"/>
    <n v="147800"/>
    <n v="35498"/>
    <x v="0"/>
    <n v="362"/>
    <x v="1"/>
    <s v="USD"/>
    <n v="1564030800"/>
    <n v="1564894800"/>
    <b v="0"/>
    <b v="0"/>
    <s v="theater/plays"/>
    <n v="139.31868131868131"/>
    <x v="3"/>
    <x v="3"/>
  </r>
  <r>
    <n v="512"/>
    <x v="504"/>
    <x v="512"/>
    <n v="9100"/>
    <n v="12678"/>
    <x v="1"/>
    <n v="239"/>
    <x v="1"/>
    <s v="USD"/>
    <n v="1404536400"/>
    <n v="1404622800"/>
    <b v="0"/>
    <b v="1"/>
    <s v="games/video games"/>
    <n v="39.277108433734945"/>
    <x v="6"/>
    <x v="11"/>
  </r>
  <r>
    <n v="513"/>
    <x v="505"/>
    <x v="513"/>
    <n v="8300"/>
    <n v="3260"/>
    <x v="3"/>
    <n v="35"/>
    <x v="1"/>
    <s v="USD"/>
    <n v="1284008400"/>
    <n v="1284181200"/>
    <b v="0"/>
    <b v="0"/>
    <s v="film &amp; video/television"/>
    <n v="22.439077144917089"/>
    <x v="4"/>
    <x v="19"/>
  </r>
  <r>
    <n v="514"/>
    <x v="506"/>
    <x v="514"/>
    <n v="138700"/>
    <n v="31123"/>
    <x v="3"/>
    <n v="528"/>
    <x v="5"/>
    <s v="CHF"/>
    <n v="1386309600"/>
    <n v="1386741600"/>
    <b v="0"/>
    <b v="1"/>
    <s v="music/rock"/>
    <n v="55.779069767441861"/>
    <x v="1"/>
    <x v="1"/>
  </r>
  <r>
    <n v="515"/>
    <x v="507"/>
    <x v="515"/>
    <n v="8600"/>
    <n v="4797"/>
    <x v="0"/>
    <n v="133"/>
    <x v="0"/>
    <s v="CAD"/>
    <n v="1324620000"/>
    <n v="1324792800"/>
    <b v="0"/>
    <b v="1"/>
    <s v="theater/plays"/>
    <n v="42.523125996810208"/>
    <x v="3"/>
    <x v="3"/>
  </r>
  <r>
    <n v="516"/>
    <x v="508"/>
    <x v="516"/>
    <n v="125400"/>
    <n v="53324"/>
    <x v="0"/>
    <n v="846"/>
    <x v="1"/>
    <s v="USD"/>
    <n v="1281070800"/>
    <n v="1284354000"/>
    <b v="0"/>
    <b v="0"/>
    <s v="publishing/nonfiction"/>
    <n v="112.00000000000001"/>
    <x v="5"/>
    <x v="9"/>
  </r>
  <r>
    <n v="517"/>
    <x v="509"/>
    <x v="517"/>
    <n v="5900"/>
    <n v="6608"/>
    <x v="1"/>
    <n v="78"/>
    <x v="1"/>
    <s v="USD"/>
    <n v="1493960400"/>
    <n v="1494392400"/>
    <b v="0"/>
    <b v="0"/>
    <s v="food/food trucks"/>
    <n v="7.0681818181818183"/>
    <x v="0"/>
    <x v="0"/>
  </r>
  <r>
    <n v="518"/>
    <x v="510"/>
    <x v="518"/>
    <n v="8800"/>
    <n v="622"/>
    <x v="0"/>
    <n v="10"/>
    <x v="1"/>
    <s v="USD"/>
    <n v="1519365600"/>
    <n v="1519538400"/>
    <b v="0"/>
    <b v="1"/>
    <s v="film &amp; video/animation"/>
    <n v="101.74563871693867"/>
    <x v="4"/>
    <x v="10"/>
  </r>
  <r>
    <n v="519"/>
    <x v="511"/>
    <x v="519"/>
    <n v="177700"/>
    <n v="180802"/>
    <x v="1"/>
    <n v="1773"/>
    <x v="1"/>
    <s v="USD"/>
    <n v="1420696800"/>
    <n v="1421906400"/>
    <b v="0"/>
    <b v="1"/>
    <s v="music/rock"/>
    <n v="425.75"/>
    <x v="1"/>
    <x v="1"/>
  </r>
  <r>
    <n v="520"/>
    <x v="512"/>
    <x v="520"/>
    <n v="800"/>
    <n v="3406"/>
    <x v="1"/>
    <n v="32"/>
    <x v="1"/>
    <s v="USD"/>
    <n v="1555650000"/>
    <n v="1555909200"/>
    <b v="0"/>
    <b v="0"/>
    <s v="theater/plays"/>
    <n v="145.53947368421052"/>
    <x v="3"/>
    <x v="3"/>
  </r>
  <r>
    <n v="521"/>
    <x v="513"/>
    <x v="47"/>
    <n v="7600"/>
    <n v="11061"/>
    <x v="1"/>
    <n v="369"/>
    <x v="1"/>
    <s v="USD"/>
    <n v="1471928400"/>
    <n v="1472446800"/>
    <b v="0"/>
    <b v="1"/>
    <s v="film &amp; video/drama"/>
    <n v="32.453465346534657"/>
    <x v="4"/>
    <x v="6"/>
  </r>
  <r>
    <n v="522"/>
    <x v="514"/>
    <x v="521"/>
    <n v="50500"/>
    <n v="16389"/>
    <x v="0"/>
    <n v="191"/>
    <x v="1"/>
    <s v="USD"/>
    <n v="1341291600"/>
    <n v="1342328400"/>
    <b v="0"/>
    <b v="0"/>
    <s v="film &amp; video/shorts"/>
    <n v="700.33333333333326"/>
    <x v="4"/>
    <x v="12"/>
  </r>
  <r>
    <n v="523"/>
    <x v="515"/>
    <x v="522"/>
    <n v="900"/>
    <n v="6303"/>
    <x v="1"/>
    <n v="89"/>
    <x v="1"/>
    <s v="USD"/>
    <n v="1267682400"/>
    <n v="1268114400"/>
    <b v="0"/>
    <b v="0"/>
    <s v="film &amp; video/shorts"/>
    <n v="83.904860392967933"/>
    <x v="4"/>
    <x v="12"/>
  </r>
  <r>
    <n v="524"/>
    <x v="516"/>
    <x v="523"/>
    <n v="96700"/>
    <n v="81136"/>
    <x v="0"/>
    <n v="1979"/>
    <x v="1"/>
    <s v="USD"/>
    <n v="1272258000"/>
    <n v="1273381200"/>
    <b v="0"/>
    <b v="0"/>
    <s v="theater/plays"/>
    <n v="84.19047619047619"/>
    <x v="3"/>
    <x v="3"/>
  </r>
  <r>
    <n v="525"/>
    <x v="517"/>
    <x v="524"/>
    <n v="2100"/>
    <n v="1768"/>
    <x v="0"/>
    <n v="63"/>
    <x v="1"/>
    <s v="USD"/>
    <n v="1290492000"/>
    <n v="1290837600"/>
    <b v="0"/>
    <b v="0"/>
    <s v="technology/wearables"/>
    <n v="155.95180722891567"/>
    <x v="2"/>
    <x v="8"/>
  </r>
  <r>
    <n v="526"/>
    <x v="518"/>
    <x v="525"/>
    <n v="8300"/>
    <n v="12944"/>
    <x v="1"/>
    <n v="147"/>
    <x v="1"/>
    <s v="USD"/>
    <n v="1451109600"/>
    <n v="1454306400"/>
    <b v="0"/>
    <b v="1"/>
    <s v="theater/plays"/>
    <n v="99.619450317124731"/>
    <x v="3"/>
    <x v="3"/>
  </r>
  <r>
    <n v="527"/>
    <x v="519"/>
    <x v="526"/>
    <n v="189200"/>
    <n v="188480"/>
    <x v="0"/>
    <n v="6080"/>
    <x v="0"/>
    <s v="CAD"/>
    <n v="1454652000"/>
    <n v="1457762400"/>
    <b v="0"/>
    <b v="0"/>
    <s v="film &amp; video/animation"/>
    <n v="80.300000000000011"/>
    <x v="4"/>
    <x v="10"/>
  </r>
  <r>
    <n v="528"/>
    <x v="520"/>
    <x v="527"/>
    <n v="9000"/>
    <n v="7227"/>
    <x v="0"/>
    <n v="80"/>
    <x v="4"/>
    <s v="GBP"/>
    <n v="1385186400"/>
    <n v="1389074400"/>
    <b v="0"/>
    <b v="0"/>
    <s v="music/indie rock"/>
    <n v="11.254901960784313"/>
    <x v="1"/>
    <x v="7"/>
  </r>
  <r>
    <n v="529"/>
    <x v="521"/>
    <x v="528"/>
    <n v="5100"/>
    <n v="574"/>
    <x v="0"/>
    <n v="9"/>
    <x v="1"/>
    <s v="USD"/>
    <n v="1399698000"/>
    <n v="1402117200"/>
    <b v="0"/>
    <b v="0"/>
    <s v="games/video games"/>
    <n v="91.740952380952379"/>
    <x v="6"/>
    <x v="11"/>
  </r>
  <r>
    <n v="530"/>
    <x v="522"/>
    <x v="529"/>
    <n v="105000"/>
    <n v="96328"/>
    <x v="0"/>
    <n v="1784"/>
    <x v="1"/>
    <s v="USD"/>
    <n v="1283230800"/>
    <n v="1284440400"/>
    <b v="0"/>
    <b v="1"/>
    <s v="publishing/fiction"/>
    <n v="95.521156936261391"/>
    <x v="5"/>
    <x v="13"/>
  </r>
  <r>
    <n v="531"/>
    <x v="523"/>
    <x v="530"/>
    <n v="186700"/>
    <n v="178338"/>
    <x v="2"/>
    <n v="3640"/>
    <x v="5"/>
    <s v="CHF"/>
    <n v="1384149600"/>
    <n v="1388988000"/>
    <b v="0"/>
    <b v="0"/>
    <s v="games/video games"/>
    <n v="502.87499999999994"/>
    <x v="6"/>
    <x v="11"/>
  </r>
  <r>
    <n v="532"/>
    <x v="524"/>
    <x v="531"/>
    <n v="1600"/>
    <n v="8046"/>
    <x v="1"/>
    <n v="126"/>
    <x v="0"/>
    <s v="CAD"/>
    <n v="1516860000"/>
    <n v="1516946400"/>
    <b v="0"/>
    <b v="0"/>
    <s v="theater/plays"/>
    <n v="159.24394463667818"/>
    <x v="3"/>
    <x v="3"/>
  </r>
  <r>
    <n v="533"/>
    <x v="525"/>
    <x v="532"/>
    <n v="115600"/>
    <n v="184086"/>
    <x v="1"/>
    <n v="2218"/>
    <x v="4"/>
    <s v="GBP"/>
    <n v="1374642000"/>
    <n v="1377752400"/>
    <b v="0"/>
    <b v="0"/>
    <s v="music/indie rock"/>
    <n v="15.022446689113355"/>
    <x v="1"/>
    <x v="7"/>
  </r>
  <r>
    <n v="534"/>
    <x v="526"/>
    <x v="533"/>
    <n v="89100"/>
    <n v="13385"/>
    <x v="0"/>
    <n v="243"/>
    <x v="1"/>
    <s v="USD"/>
    <n v="1534482000"/>
    <n v="1534568400"/>
    <b v="0"/>
    <b v="1"/>
    <s v="film &amp; video/drama"/>
    <n v="482.03846153846149"/>
    <x v="4"/>
    <x v="6"/>
  </r>
  <r>
    <n v="535"/>
    <x v="527"/>
    <x v="534"/>
    <n v="2600"/>
    <n v="12533"/>
    <x v="1"/>
    <n v="202"/>
    <x v="6"/>
    <s v="EUR"/>
    <n v="1528434000"/>
    <n v="1528606800"/>
    <b v="0"/>
    <b v="1"/>
    <s v="theater/plays"/>
    <n v="149.96938775510205"/>
    <x v="3"/>
    <x v="3"/>
  </r>
  <r>
    <n v="536"/>
    <x v="528"/>
    <x v="535"/>
    <n v="9800"/>
    <n v="14697"/>
    <x v="1"/>
    <n v="140"/>
    <x v="6"/>
    <s v="EUR"/>
    <n v="1282626000"/>
    <n v="1284872400"/>
    <b v="0"/>
    <b v="0"/>
    <s v="publishing/fiction"/>
    <n v="117.22156398104266"/>
    <x v="5"/>
    <x v="13"/>
  </r>
  <r>
    <n v="537"/>
    <x v="529"/>
    <x v="536"/>
    <n v="84400"/>
    <n v="98935"/>
    <x v="1"/>
    <n v="1052"/>
    <x v="3"/>
    <s v="DKK"/>
    <n v="1535605200"/>
    <n v="1537592400"/>
    <b v="1"/>
    <b v="1"/>
    <s v="film &amp; video/documentary"/>
    <n v="37.695968274950431"/>
    <x v="4"/>
    <x v="4"/>
  </r>
  <r>
    <n v="538"/>
    <x v="530"/>
    <x v="537"/>
    <n v="151300"/>
    <n v="57034"/>
    <x v="0"/>
    <n v="1296"/>
    <x v="1"/>
    <s v="USD"/>
    <n v="1379826000"/>
    <n v="1381208400"/>
    <b v="0"/>
    <b v="0"/>
    <s v="games/mobile games"/>
    <n v="72.653061224489804"/>
    <x v="6"/>
    <x v="20"/>
  </r>
  <r>
    <n v="539"/>
    <x v="531"/>
    <x v="538"/>
    <n v="9800"/>
    <n v="7120"/>
    <x v="0"/>
    <n v="77"/>
    <x v="1"/>
    <s v="USD"/>
    <n v="1561957200"/>
    <n v="1562475600"/>
    <b v="0"/>
    <b v="1"/>
    <s v="food/food trucks"/>
    <n v="265.98113207547169"/>
    <x v="0"/>
    <x v="0"/>
  </r>
  <r>
    <n v="540"/>
    <x v="532"/>
    <x v="539"/>
    <n v="5300"/>
    <n v="14097"/>
    <x v="1"/>
    <n v="247"/>
    <x v="1"/>
    <s v="USD"/>
    <n v="1525496400"/>
    <n v="1527397200"/>
    <b v="0"/>
    <b v="0"/>
    <s v="photography/photography books"/>
    <n v="24.205617977528089"/>
    <x v="7"/>
    <x v="14"/>
  </r>
  <r>
    <n v="541"/>
    <x v="533"/>
    <x v="540"/>
    <n v="178000"/>
    <n v="43086"/>
    <x v="0"/>
    <n v="395"/>
    <x v="6"/>
    <s v="EUR"/>
    <n v="1433912400"/>
    <n v="1436158800"/>
    <b v="0"/>
    <b v="0"/>
    <s v="games/mobile games"/>
    <n v="2.5064935064935066"/>
    <x v="6"/>
    <x v="20"/>
  </r>
  <r>
    <n v="542"/>
    <x v="534"/>
    <x v="541"/>
    <n v="77000"/>
    <n v="1930"/>
    <x v="0"/>
    <n v="49"/>
    <x v="4"/>
    <s v="GBP"/>
    <n v="1453442400"/>
    <n v="1456034400"/>
    <b v="0"/>
    <b v="0"/>
    <s v="music/indie rock"/>
    <n v="16.329799764428738"/>
    <x v="1"/>
    <x v="7"/>
  </r>
  <r>
    <n v="543"/>
    <x v="535"/>
    <x v="542"/>
    <n v="84900"/>
    <n v="13864"/>
    <x v="0"/>
    <n v="180"/>
    <x v="1"/>
    <s v="USD"/>
    <n v="1378875600"/>
    <n v="1380171600"/>
    <b v="0"/>
    <b v="0"/>
    <s v="games/video games"/>
    <n v="276.5"/>
    <x v="6"/>
    <x v="11"/>
  </r>
  <r>
    <n v="544"/>
    <x v="536"/>
    <x v="543"/>
    <n v="2800"/>
    <n v="7742"/>
    <x v="1"/>
    <n v="84"/>
    <x v="1"/>
    <s v="USD"/>
    <n v="1452232800"/>
    <n v="1453356000"/>
    <b v="0"/>
    <b v="0"/>
    <s v="music/rock"/>
    <n v="88.803571428571431"/>
    <x v="1"/>
    <x v="1"/>
  </r>
  <r>
    <n v="545"/>
    <x v="537"/>
    <x v="544"/>
    <n v="184800"/>
    <n v="164109"/>
    <x v="0"/>
    <n v="2690"/>
    <x v="1"/>
    <s v="USD"/>
    <n v="1577253600"/>
    <n v="1578981600"/>
    <b v="0"/>
    <b v="0"/>
    <s v="theater/plays"/>
    <n v="163.57142857142856"/>
    <x v="3"/>
    <x v="3"/>
  </r>
  <r>
    <n v="546"/>
    <x v="538"/>
    <x v="545"/>
    <n v="4200"/>
    <n v="6870"/>
    <x v="1"/>
    <n v="88"/>
    <x v="1"/>
    <s v="USD"/>
    <n v="1537160400"/>
    <n v="1537419600"/>
    <b v="0"/>
    <b v="1"/>
    <s v="theater/plays"/>
    <n v="969"/>
    <x v="3"/>
    <x v="3"/>
  </r>
  <r>
    <n v="547"/>
    <x v="539"/>
    <x v="546"/>
    <n v="1300"/>
    <n v="12597"/>
    <x v="1"/>
    <n v="156"/>
    <x v="1"/>
    <s v="USD"/>
    <n v="1422165600"/>
    <n v="1423202400"/>
    <b v="0"/>
    <b v="0"/>
    <s v="film &amp; video/drama"/>
    <n v="270.91376701966715"/>
    <x v="4"/>
    <x v="6"/>
  </r>
  <r>
    <n v="548"/>
    <x v="540"/>
    <x v="547"/>
    <n v="66100"/>
    <n v="179074"/>
    <x v="1"/>
    <n v="2985"/>
    <x v="1"/>
    <s v="USD"/>
    <n v="1459486800"/>
    <n v="1460610000"/>
    <b v="0"/>
    <b v="0"/>
    <s v="theater/plays"/>
    <n v="284.21355932203392"/>
    <x v="3"/>
    <x v="3"/>
  </r>
  <r>
    <n v="549"/>
    <x v="541"/>
    <x v="548"/>
    <n v="29500"/>
    <n v="83843"/>
    <x v="1"/>
    <n v="762"/>
    <x v="1"/>
    <s v="USD"/>
    <n v="1369717200"/>
    <n v="1370494800"/>
    <b v="0"/>
    <b v="0"/>
    <s v="technology/wearables"/>
    <n v="4"/>
    <x v="2"/>
    <x v="8"/>
  </r>
  <r>
    <n v="550"/>
    <x v="542"/>
    <x v="549"/>
    <n v="100"/>
    <n v="4"/>
    <x v="3"/>
    <n v="1"/>
    <x v="5"/>
    <s v="CHF"/>
    <n v="1330495200"/>
    <n v="1332306000"/>
    <b v="0"/>
    <b v="0"/>
    <s v="music/indie rock"/>
    <n v="58.6329816768462"/>
    <x v="1"/>
    <x v="7"/>
  </r>
  <r>
    <n v="551"/>
    <x v="543"/>
    <x v="550"/>
    <n v="180100"/>
    <n v="105598"/>
    <x v="0"/>
    <n v="2779"/>
    <x v="2"/>
    <s v="AUD"/>
    <n v="1419055200"/>
    <n v="1422511200"/>
    <b v="0"/>
    <b v="1"/>
    <s v="technology/web"/>
    <n v="98.51111111111112"/>
    <x v="2"/>
    <x v="2"/>
  </r>
  <r>
    <n v="552"/>
    <x v="544"/>
    <x v="551"/>
    <n v="9000"/>
    <n v="8866"/>
    <x v="0"/>
    <n v="92"/>
    <x v="1"/>
    <s v="USD"/>
    <n v="1480140000"/>
    <n v="1480312800"/>
    <b v="0"/>
    <b v="0"/>
    <s v="theater/plays"/>
    <n v="43.975381008206334"/>
    <x v="3"/>
    <x v="3"/>
  </r>
  <r>
    <n v="553"/>
    <x v="545"/>
    <x v="552"/>
    <n v="170600"/>
    <n v="75022"/>
    <x v="0"/>
    <n v="1028"/>
    <x v="1"/>
    <s v="USD"/>
    <n v="1293948000"/>
    <n v="1294034400"/>
    <b v="0"/>
    <b v="0"/>
    <s v="music/rock"/>
    <n v="151.66315789473683"/>
    <x v="1"/>
    <x v="1"/>
  </r>
  <r>
    <n v="554"/>
    <x v="546"/>
    <x v="553"/>
    <n v="9500"/>
    <n v="14408"/>
    <x v="1"/>
    <n v="554"/>
    <x v="0"/>
    <s v="CAD"/>
    <n v="1482127200"/>
    <n v="1482645600"/>
    <b v="0"/>
    <b v="0"/>
    <s v="music/indie rock"/>
    <n v="223.63492063492063"/>
    <x v="1"/>
    <x v="7"/>
  </r>
  <r>
    <n v="555"/>
    <x v="547"/>
    <x v="554"/>
    <n v="6300"/>
    <n v="14089"/>
    <x v="1"/>
    <n v="135"/>
    <x v="3"/>
    <s v="DKK"/>
    <n v="1396414800"/>
    <n v="1399093200"/>
    <b v="0"/>
    <b v="0"/>
    <s v="music/rock"/>
    <n v="239.75"/>
    <x v="1"/>
    <x v="1"/>
  </r>
  <r>
    <n v="556"/>
    <x v="195"/>
    <x v="555"/>
    <n v="5200"/>
    <n v="12467"/>
    <x v="1"/>
    <n v="122"/>
    <x v="1"/>
    <s v="USD"/>
    <n v="1315285200"/>
    <n v="1315890000"/>
    <b v="0"/>
    <b v="1"/>
    <s v="publishing/translations"/>
    <n v="199.33333333333334"/>
    <x v="5"/>
    <x v="18"/>
  </r>
  <r>
    <n v="557"/>
    <x v="548"/>
    <x v="556"/>
    <n v="6000"/>
    <n v="11960"/>
    <x v="1"/>
    <n v="221"/>
    <x v="1"/>
    <s v="USD"/>
    <n v="1443762000"/>
    <n v="1444021200"/>
    <b v="0"/>
    <b v="1"/>
    <s v="film &amp; video/science fiction"/>
    <n v="137.34482758620689"/>
    <x v="4"/>
    <x v="22"/>
  </r>
  <r>
    <n v="558"/>
    <x v="549"/>
    <x v="557"/>
    <n v="5800"/>
    <n v="7966"/>
    <x v="1"/>
    <n v="126"/>
    <x v="1"/>
    <s v="USD"/>
    <n v="1456293600"/>
    <n v="1460005200"/>
    <b v="0"/>
    <b v="0"/>
    <s v="theater/plays"/>
    <n v="100.9696106362773"/>
    <x v="3"/>
    <x v="3"/>
  </r>
  <r>
    <n v="559"/>
    <x v="550"/>
    <x v="558"/>
    <n v="105300"/>
    <n v="106321"/>
    <x v="1"/>
    <n v="1022"/>
    <x v="1"/>
    <s v="USD"/>
    <n v="1470114000"/>
    <n v="1470718800"/>
    <b v="0"/>
    <b v="0"/>
    <s v="theater/plays"/>
    <n v="794.16"/>
    <x v="3"/>
    <x v="3"/>
  </r>
  <r>
    <n v="560"/>
    <x v="551"/>
    <x v="559"/>
    <n v="20000"/>
    <n v="158832"/>
    <x v="1"/>
    <n v="3177"/>
    <x v="1"/>
    <s v="USD"/>
    <n v="1321596000"/>
    <n v="1325052000"/>
    <b v="0"/>
    <b v="0"/>
    <s v="film &amp; video/animation"/>
    <n v="369.7"/>
    <x v="4"/>
    <x v="10"/>
  </r>
  <r>
    <n v="561"/>
    <x v="552"/>
    <x v="560"/>
    <n v="3000"/>
    <n v="11091"/>
    <x v="1"/>
    <n v="198"/>
    <x v="5"/>
    <s v="CHF"/>
    <n v="1318827600"/>
    <n v="1319000400"/>
    <b v="0"/>
    <b v="0"/>
    <s v="theater/plays"/>
    <n v="12.818181818181817"/>
    <x v="3"/>
    <x v="3"/>
  </r>
  <r>
    <n v="562"/>
    <x v="553"/>
    <x v="561"/>
    <n v="9900"/>
    <n v="1269"/>
    <x v="0"/>
    <n v="26"/>
    <x v="5"/>
    <s v="CHF"/>
    <n v="1552366800"/>
    <n v="1552539600"/>
    <b v="0"/>
    <b v="0"/>
    <s v="music/rock"/>
    <n v="138.02702702702703"/>
    <x v="1"/>
    <x v="1"/>
  </r>
  <r>
    <n v="563"/>
    <x v="554"/>
    <x v="562"/>
    <n v="3700"/>
    <n v="5107"/>
    <x v="1"/>
    <n v="85"/>
    <x v="2"/>
    <s v="AUD"/>
    <n v="1542088800"/>
    <n v="1543816800"/>
    <b v="0"/>
    <b v="0"/>
    <s v="film &amp; video/documentary"/>
    <n v="83.813278008298752"/>
    <x v="4"/>
    <x v="4"/>
  </r>
  <r>
    <n v="564"/>
    <x v="555"/>
    <x v="563"/>
    <n v="168700"/>
    <n v="141393"/>
    <x v="0"/>
    <n v="1790"/>
    <x v="1"/>
    <s v="USD"/>
    <n v="1426395600"/>
    <n v="1427086800"/>
    <b v="0"/>
    <b v="0"/>
    <s v="theater/plays"/>
    <n v="204.60063224446787"/>
    <x v="3"/>
    <x v="3"/>
  </r>
  <r>
    <n v="565"/>
    <x v="556"/>
    <x v="564"/>
    <n v="94900"/>
    <n v="194166"/>
    <x v="1"/>
    <n v="3596"/>
    <x v="1"/>
    <s v="USD"/>
    <n v="1321336800"/>
    <n v="1323064800"/>
    <b v="0"/>
    <b v="0"/>
    <s v="theater/plays"/>
    <n v="44.344086021505376"/>
    <x v="3"/>
    <x v="3"/>
  </r>
  <r>
    <n v="566"/>
    <x v="557"/>
    <x v="565"/>
    <n v="9300"/>
    <n v="4124"/>
    <x v="0"/>
    <n v="37"/>
    <x v="1"/>
    <s v="USD"/>
    <n v="1456293600"/>
    <n v="1458277200"/>
    <b v="0"/>
    <b v="1"/>
    <s v="music/electric music"/>
    <n v="218.60294117647058"/>
    <x v="1"/>
    <x v="5"/>
  </r>
  <r>
    <n v="567"/>
    <x v="558"/>
    <x v="566"/>
    <n v="6800"/>
    <n v="14865"/>
    <x v="1"/>
    <n v="244"/>
    <x v="1"/>
    <s v="USD"/>
    <n v="1404968400"/>
    <n v="1405141200"/>
    <b v="0"/>
    <b v="0"/>
    <s v="music/rock"/>
    <n v="186.03314917127071"/>
    <x v="1"/>
    <x v="1"/>
  </r>
  <r>
    <n v="568"/>
    <x v="559"/>
    <x v="567"/>
    <n v="72400"/>
    <n v="134688"/>
    <x v="1"/>
    <n v="5180"/>
    <x v="1"/>
    <s v="USD"/>
    <n v="1279170000"/>
    <n v="1283058000"/>
    <b v="0"/>
    <b v="0"/>
    <s v="theater/plays"/>
    <n v="237.33830845771143"/>
    <x v="3"/>
    <x v="3"/>
  </r>
  <r>
    <n v="569"/>
    <x v="560"/>
    <x v="568"/>
    <n v="20100"/>
    <n v="47705"/>
    <x v="1"/>
    <n v="589"/>
    <x v="6"/>
    <s v="EUR"/>
    <n v="1294725600"/>
    <n v="1295762400"/>
    <b v="0"/>
    <b v="0"/>
    <s v="film &amp; video/animation"/>
    <n v="305.65384615384613"/>
    <x v="4"/>
    <x v="10"/>
  </r>
  <r>
    <n v="570"/>
    <x v="561"/>
    <x v="569"/>
    <n v="31200"/>
    <n v="95364"/>
    <x v="1"/>
    <n v="2725"/>
    <x v="1"/>
    <s v="USD"/>
    <n v="1419055200"/>
    <n v="1419573600"/>
    <b v="0"/>
    <b v="1"/>
    <s v="music/rock"/>
    <n v="94.142857142857139"/>
    <x v="1"/>
    <x v="1"/>
  </r>
  <r>
    <n v="571"/>
    <x v="562"/>
    <x v="570"/>
    <n v="3500"/>
    <n v="3295"/>
    <x v="0"/>
    <n v="35"/>
    <x v="6"/>
    <s v="EUR"/>
    <n v="1434690000"/>
    <n v="1438750800"/>
    <b v="0"/>
    <b v="0"/>
    <s v="film &amp; video/shorts"/>
    <n v="54.400000000000006"/>
    <x v="4"/>
    <x v="12"/>
  </r>
  <r>
    <n v="572"/>
    <x v="563"/>
    <x v="571"/>
    <n v="9000"/>
    <n v="4896"/>
    <x v="3"/>
    <n v="94"/>
    <x v="1"/>
    <s v="USD"/>
    <n v="1443416400"/>
    <n v="1444798800"/>
    <b v="0"/>
    <b v="1"/>
    <s v="music/rock"/>
    <n v="111.88059701492537"/>
    <x v="1"/>
    <x v="1"/>
  </r>
  <r>
    <n v="573"/>
    <x v="564"/>
    <x v="572"/>
    <n v="6700"/>
    <n v="7496"/>
    <x v="1"/>
    <n v="300"/>
    <x v="1"/>
    <s v="USD"/>
    <n v="1399006800"/>
    <n v="1399179600"/>
    <b v="0"/>
    <b v="0"/>
    <s v="journalism/audio"/>
    <n v="369.14814814814815"/>
    <x v="8"/>
    <x v="23"/>
  </r>
  <r>
    <n v="574"/>
    <x v="565"/>
    <x v="573"/>
    <n v="2700"/>
    <n v="9967"/>
    <x v="1"/>
    <n v="144"/>
    <x v="1"/>
    <s v="USD"/>
    <n v="1575698400"/>
    <n v="1576562400"/>
    <b v="0"/>
    <b v="1"/>
    <s v="food/food trucks"/>
    <n v="62.930372148859547"/>
    <x v="0"/>
    <x v="0"/>
  </r>
  <r>
    <n v="575"/>
    <x v="566"/>
    <x v="574"/>
    <n v="83300"/>
    <n v="52421"/>
    <x v="0"/>
    <n v="558"/>
    <x v="1"/>
    <s v="USD"/>
    <n v="1400562000"/>
    <n v="1400821200"/>
    <b v="0"/>
    <b v="1"/>
    <s v="theater/plays"/>
    <n v="64.927835051546396"/>
    <x v="3"/>
    <x v="3"/>
  </r>
  <r>
    <n v="576"/>
    <x v="567"/>
    <x v="575"/>
    <n v="9700"/>
    <n v="6298"/>
    <x v="0"/>
    <n v="64"/>
    <x v="1"/>
    <s v="USD"/>
    <n v="1509512400"/>
    <n v="1510984800"/>
    <b v="0"/>
    <b v="0"/>
    <s v="theater/plays"/>
    <n v="18.853658536585368"/>
    <x v="3"/>
    <x v="3"/>
  </r>
  <r>
    <n v="577"/>
    <x v="568"/>
    <x v="576"/>
    <n v="8200"/>
    <n v="1546"/>
    <x v="3"/>
    <n v="37"/>
    <x v="1"/>
    <s v="USD"/>
    <n v="1299823200"/>
    <n v="1302066000"/>
    <b v="0"/>
    <b v="0"/>
    <s v="music/jazz"/>
    <n v="16.754404145077721"/>
    <x v="1"/>
    <x v="17"/>
  </r>
  <r>
    <n v="578"/>
    <x v="569"/>
    <x v="577"/>
    <n v="96500"/>
    <n v="16168"/>
    <x v="0"/>
    <n v="245"/>
    <x v="1"/>
    <s v="USD"/>
    <n v="1322719200"/>
    <n v="1322978400"/>
    <b v="0"/>
    <b v="0"/>
    <s v="film &amp; video/science fiction"/>
    <n v="101.11290322580646"/>
    <x v="4"/>
    <x v="22"/>
  </r>
  <r>
    <n v="579"/>
    <x v="570"/>
    <x v="578"/>
    <n v="6200"/>
    <n v="6269"/>
    <x v="1"/>
    <n v="87"/>
    <x v="1"/>
    <s v="USD"/>
    <n v="1312693200"/>
    <n v="1313730000"/>
    <b v="0"/>
    <b v="0"/>
    <s v="music/jazz"/>
    <n v="341.5022831050228"/>
    <x v="1"/>
    <x v="17"/>
  </r>
  <r>
    <n v="580"/>
    <x v="251"/>
    <x v="579"/>
    <n v="43800"/>
    <n v="149578"/>
    <x v="1"/>
    <n v="3116"/>
    <x v="1"/>
    <s v="USD"/>
    <n v="1393394400"/>
    <n v="1394085600"/>
    <b v="0"/>
    <b v="0"/>
    <s v="theater/plays"/>
    <n v="64.016666666666666"/>
    <x v="3"/>
    <x v="3"/>
  </r>
  <r>
    <n v="581"/>
    <x v="571"/>
    <x v="580"/>
    <n v="6000"/>
    <n v="3841"/>
    <x v="0"/>
    <n v="71"/>
    <x v="1"/>
    <s v="USD"/>
    <n v="1304053200"/>
    <n v="1305349200"/>
    <b v="0"/>
    <b v="0"/>
    <s v="technology/web"/>
    <n v="52.080459770114942"/>
    <x v="2"/>
    <x v="2"/>
  </r>
  <r>
    <n v="582"/>
    <x v="572"/>
    <x v="581"/>
    <n v="8700"/>
    <n v="4531"/>
    <x v="0"/>
    <n v="42"/>
    <x v="1"/>
    <s v="USD"/>
    <n v="1433912400"/>
    <n v="1434344400"/>
    <b v="0"/>
    <b v="1"/>
    <s v="games/video games"/>
    <n v="322.40211640211641"/>
    <x v="6"/>
    <x v="11"/>
  </r>
  <r>
    <n v="583"/>
    <x v="573"/>
    <x v="582"/>
    <n v="18900"/>
    <n v="60934"/>
    <x v="1"/>
    <n v="909"/>
    <x v="1"/>
    <s v="USD"/>
    <n v="1329717600"/>
    <n v="1331186400"/>
    <b v="0"/>
    <b v="0"/>
    <s v="film &amp; video/documentary"/>
    <n v="119.50810185185186"/>
    <x v="4"/>
    <x v="4"/>
  </r>
  <r>
    <n v="584"/>
    <x v="8"/>
    <x v="583"/>
    <n v="86400"/>
    <n v="103255"/>
    <x v="1"/>
    <n v="1613"/>
    <x v="1"/>
    <s v="USD"/>
    <n v="1335330000"/>
    <n v="1336539600"/>
    <b v="0"/>
    <b v="0"/>
    <s v="technology/web"/>
    <n v="146.79775280898878"/>
    <x v="2"/>
    <x v="2"/>
  </r>
  <r>
    <n v="585"/>
    <x v="574"/>
    <x v="584"/>
    <n v="8900"/>
    <n v="13065"/>
    <x v="1"/>
    <n v="136"/>
    <x v="1"/>
    <s v="USD"/>
    <n v="1268888400"/>
    <n v="1269752400"/>
    <b v="0"/>
    <b v="0"/>
    <s v="publishing/translations"/>
    <n v="950.57142857142856"/>
    <x v="5"/>
    <x v="18"/>
  </r>
  <r>
    <n v="586"/>
    <x v="575"/>
    <x v="585"/>
    <n v="700"/>
    <n v="6654"/>
    <x v="1"/>
    <n v="130"/>
    <x v="1"/>
    <s v="USD"/>
    <n v="1289973600"/>
    <n v="1291615200"/>
    <b v="0"/>
    <b v="0"/>
    <s v="music/rock"/>
    <n v="72.893617021276597"/>
    <x v="1"/>
    <x v="1"/>
  </r>
  <r>
    <n v="587"/>
    <x v="576"/>
    <x v="586"/>
    <n v="9400"/>
    <n v="6852"/>
    <x v="0"/>
    <n v="156"/>
    <x v="0"/>
    <s v="CAD"/>
    <n v="1547877600"/>
    <n v="1552366800"/>
    <b v="0"/>
    <b v="1"/>
    <s v="food/food trucks"/>
    <n v="79.008248730964468"/>
    <x v="0"/>
    <x v="0"/>
  </r>
  <r>
    <n v="588"/>
    <x v="577"/>
    <x v="587"/>
    <n v="157600"/>
    <n v="124517"/>
    <x v="0"/>
    <n v="1368"/>
    <x v="4"/>
    <s v="GBP"/>
    <n v="1269493200"/>
    <n v="1272171600"/>
    <b v="0"/>
    <b v="0"/>
    <s v="theater/plays"/>
    <n v="64.721518987341781"/>
    <x v="3"/>
    <x v="3"/>
  </r>
  <r>
    <n v="589"/>
    <x v="578"/>
    <x v="588"/>
    <n v="7900"/>
    <n v="5113"/>
    <x v="0"/>
    <n v="102"/>
    <x v="1"/>
    <s v="USD"/>
    <n v="1436072400"/>
    <n v="1436677200"/>
    <b v="0"/>
    <b v="0"/>
    <s v="film &amp; video/documentary"/>
    <n v="82.028169014084511"/>
    <x v="4"/>
    <x v="4"/>
  </r>
  <r>
    <n v="590"/>
    <x v="579"/>
    <x v="589"/>
    <n v="7100"/>
    <n v="5824"/>
    <x v="0"/>
    <n v="86"/>
    <x v="2"/>
    <s v="AUD"/>
    <n v="1419141600"/>
    <n v="1420092000"/>
    <b v="0"/>
    <b v="0"/>
    <s v="publishing/radio &amp; podcasts"/>
    <n v="1037.6666666666667"/>
    <x v="5"/>
    <x v="15"/>
  </r>
  <r>
    <n v="591"/>
    <x v="580"/>
    <x v="590"/>
    <n v="600"/>
    <n v="6226"/>
    <x v="1"/>
    <n v="102"/>
    <x v="1"/>
    <s v="USD"/>
    <n v="1279083600"/>
    <n v="1279947600"/>
    <b v="0"/>
    <b v="0"/>
    <s v="games/video games"/>
    <n v="12.910076530612244"/>
    <x v="6"/>
    <x v="11"/>
  </r>
  <r>
    <n v="592"/>
    <x v="581"/>
    <x v="591"/>
    <n v="156800"/>
    <n v="20243"/>
    <x v="0"/>
    <n v="253"/>
    <x v="1"/>
    <s v="USD"/>
    <n v="1401426000"/>
    <n v="1402203600"/>
    <b v="0"/>
    <b v="0"/>
    <s v="theater/plays"/>
    <n v="154.84210526315789"/>
    <x v="3"/>
    <x v="3"/>
  </r>
  <r>
    <n v="593"/>
    <x v="582"/>
    <x v="592"/>
    <n v="121600"/>
    <n v="188288"/>
    <x v="1"/>
    <n v="4006"/>
    <x v="1"/>
    <s v="USD"/>
    <n v="1395810000"/>
    <n v="1396933200"/>
    <b v="0"/>
    <b v="0"/>
    <s v="film &amp; video/animation"/>
    <n v="7.0991735537190088"/>
    <x v="4"/>
    <x v="10"/>
  </r>
  <r>
    <n v="594"/>
    <x v="583"/>
    <x v="593"/>
    <n v="157300"/>
    <n v="11167"/>
    <x v="0"/>
    <n v="157"/>
    <x v="1"/>
    <s v="USD"/>
    <n v="1467003600"/>
    <n v="1467262800"/>
    <b v="0"/>
    <b v="1"/>
    <s v="theater/plays"/>
    <n v="208.52773826458036"/>
    <x v="3"/>
    <x v="3"/>
  </r>
  <r>
    <n v="595"/>
    <x v="584"/>
    <x v="594"/>
    <n v="70300"/>
    <n v="146595"/>
    <x v="1"/>
    <n v="1629"/>
    <x v="1"/>
    <s v="USD"/>
    <n v="1268715600"/>
    <n v="1270530000"/>
    <b v="0"/>
    <b v="1"/>
    <s v="theater/plays"/>
    <n v="99.683544303797461"/>
    <x v="3"/>
    <x v="3"/>
  </r>
  <r>
    <n v="596"/>
    <x v="585"/>
    <x v="595"/>
    <n v="7900"/>
    <n v="7875"/>
    <x v="0"/>
    <n v="183"/>
    <x v="1"/>
    <s v="USD"/>
    <n v="1457157600"/>
    <n v="1457762400"/>
    <b v="0"/>
    <b v="1"/>
    <s v="film &amp; video/drama"/>
    <n v="201.59756097560978"/>
    <x v="4"/>
    <x v="6"/>
  </r>
  <r>
    <n v="597"/>
    <x v="586"/>
    <x v="596"/>
    <n v="73800"/>
    <n v="148779"/>
    <x v="1"/>
    <n v="2188"/>
    <x v="1"/>
    <s v="USD"/>
    <n v="1573970400"/>
    <n v="1575525600"/>
    <b v="0"/>
    <b v="0"/>
    <s v="theater/plays"/>
    <n v="162.09032258064516"/>
    <x v="3"/>
    <x v="3"/>
  </r>
  <r>
    <n v="598"/>
    <x v="587"/>
    <x v="597"/>
    <n v="108500"/>
    <n v="175868"/>
    <x v="1"/>
    <n v="2409"/>
    <x v="6"/>
    <s v="EUR"/>
    <n v="1276578000"/>
    <n v="1279083600"/>
    <b v="0"/>
    <b v="0"/>
    <s v="music/rock"/>
    <n v="3.6436208125445471"/>
    <x v="1"/>
    <x v="1"/>
  </r>
  <r>
    <n v="599"/>
    <x v="588"/>
    <x v="598"/>
    <n v="140300"/>
    <n v="5112"/>
    <x v="0"/>
    <n v="82"/>
    <x v="3"/>
    <s v="DKK"/>
    <n v="1423720800"/>
    <n v="1424412000"/>
    <b v="0"/>
    <b v="0"/>
    <s v="film &amp; video/documentary"/>
    <n v="5"/>
    <x v="4"/>
    <x v="4"/>
  </r>
  <r>
    <n v="600"/>
    <x v="589"/>
    <x v="599"/>
    <n v="100"/>
    <n v="5"/>
    <x v="0"/>
    <n v="1"/>
    <x v="4"/>
    <s v="GBP"/>
    <n v="1375160400"/>
    <n v="1376197200"/>
    <b v="0"/>
    <b v="0"/>
    <s v="food/food trucks"/>
    <n v="206.63492063492063"/>
    <x v="0"/>
    <x v="0"/>
  </r>
  <r>
    <n v="601"/>
    <x v="590"/>
    <x v="600"/>
    <n v="6300"/>
    <n v="13018"/>
    <x v="1"/>
    <n v="194"/>
    <x v="1"/>
    <s v="USD"/>
    <n v="1401426000"/>
    <n v="1402894800"/>
    <b v="1"/>
    <b v="0"/>
    <s v="technology/wearables"/>
    <n v="128.23628691983123"/>
    <x v="2"/>
    <x v="8"/>
  </r>
  <r>
    <n v="602"/>
    <x v="591"/>
    <x v="601"/>
    <n v="71100"/>
    <n v="91176"/>
    <x v="1"/>
    <n v="1140"/>
    <x v="1"/>
    <s v="USD"/>
    <n v="1433480400"/>
    <n v="1434430800"/>
    <b v="0"/>
    <b v="0"/>
    <s v="theater/plays"/>
    <n v="119.66037735849055"/>
    <x v="3"/>
    <x v="3"/>
  </r>
  <r>
    <n v="603"/>
    <x v="592"/>
    <x v="602"/>
    <n v="5300"/>
    <n v="6342"/>
    <x v="1"/>
    <n v="102"/>
    <x v="1"/>
    <s v="USD"/>
    <n v="1555563600"/>
    <n v="1557896400"/>
    <b v="0"/>
    <b v="0"/>
    <s v="theater/plays"/>
    <n v="170.73055242390078"/>
    <x v="3"/>
    <x v="3"/>
  </r>
  <r>
    <n v="604"/>
    <x v="593"/>
    <x v="603"/>
    <n v="88700"/>
    <n v="151438"/>
    <x v="1"/>
    <n v="2857"/>
    <x v="1"/>
    <s v="USD"/>
    <n v="1295676000"/>
    <n v="1297490400"/>
    <b v="0"/>
    <b v="0"/>
    <s v="theater/plays"/>
    <n v="187.21212121212122"/>
    <x v="3"/>
    <x v="3"/>
  </r>
  <r>
    <n v="605"/>
    <x v="594"/>
    <x v="604"/>
    <n v="3300"/>
    <n v="6178"/>
    <x v="1"/>
    <n v="107"/>
    <x v="1"/>
    <s v="USD"/>
    <n v="1443848400"/>
    <n v="1447394400"/>
    <b v="0"/>
    <b v="0"/>
    <s v="publishing/nonfiction"/>
    <n v="188.38235294117646"/>
    <x v="5"/>
    <x v="9"/>
  </r>
  <r>
    <n v="606"/>
    <x v="595"/>
    <x v="605"/>
    <n v="3400"/>
    <n v="6405"/>
    <x v="1"/>
    <n v="160"/>
    <x v="4"/>
    <s v="GBP"/>
    <n v="1457330400"/>
    <n v="1458277200"/>
    <b v="0"/>
    <b v="0"/>
    <s v="music/rock"/>
    <n v="131.29869186046511"/>
    <x v="1"/>
    <x v="1"/>
  </r>
  <r>
    <n v="607"/>
    <x v="596"/>
    <x v="606"/>
    <n v="137600"/>
    <n v="180667"/>
    <x v="1"/>
    <n v="2230"/>
    <x v="1"/>
    <s v="USD"/>
    <n v="1395550800"/>
    <n v="1395723600"/>
    <b v="0"/>
    <b v="0"/>
    <s v="food/food trucks"/>
    <n v="283.97435897435901"/>
    <x v="0"/>
    <x v="0"/>
  </r>
  <r>
    <n v="608"/>
    <x v="597"/>
    <x v="607"/>
    <n v="3900"/>
    <n v="11075"/>
    <x v="1"/>
    <n v="316"/>
    <x v="1"/>
    <s v="USD"/>
    <n v="1551852000"/>
    <n v="1552197600"/>
    <b v="0"/>
    <b v="1"/>
    <s v="music/jazz"/>
    <n v="120.41999999999999"/>
    <x v="1"/>
    <x v="17"/>
  </r>
  <r>
    <n v="609"/>
    <x v="598"/>
    <x v="608"/>
    <n v="10000"/>
    <n v="12042"/>
    <x v="1"/>
    <n v="117"/>
    <x v="1"/>
    <s v="USD"/>
    <n v="1547618400"/>
    <n v="1549087200"/>
    <b v="0"/>
    <b v="0"/>
    <s v="film &amp; video/science fiction"/>
    <n v="419.0560747663551"/>
    <x v="4"/>
    <x v="22"/>
  </r>
  <r>
    <n v="610"/>
    <x v="599"/>
    <x v="609"/>
    <n v="42800"/>
    <n v="179356"/>
    <x v="1"/>
    <n v="6406"/>
    <x v="1"/>
    <s v="USD"/>
    <n v="1355637600"/>
    <n v="1356847200"/>
    <b v="0"/>
    <b v="0"/>
    <s v="theater/plays"/>
    <n v="13.853658536585368"/>
    <x v="3"/>
    <x v="3"/>
  </r>
  <r>
    <n v="611"/>
    <x v="600"/>
    <x v="610"/>
    <n v="8200"/>
    <n v="1136"/>
    <x v="3"/>
    <n v="15"/>
    <x v="1"/>
    <s v="USD"/>
    <n v="1374728400"/>
    <n v="1375765200"/>
    <b v="0"/>
    <b v="0"/>
    <s v="theater/plays"/>
    <n v="139.43548387096774"/>
    <x v="3"/>
    <x v="3"/>
  </r>
  <r>
    <n v="612"/>
    <x v="601"/>
    <x v="611"/>
    <n v="6200"/>
    <n v="8645"/>
    <x v="1"/>
    <n v="192"/>
    <x v="1"/>
    <s v="USD"/>
    <n v="1287810000"/>
    <n v="1289800800"/>
    <b v="0"/>
    <b v="0"/>
    <s v="music/electric music"/>
    <n v="174"/>
    <x v="1"/>
    <x v="5"/>
  </r>
  <r>
    <n v="613"/>
    <x v="602"/>
    <x v="612"/>
    <n v="1100"/>
    <n v="1914"/>
    <x v="1"/>
    <n v="26"/>
    <x v="0"/>
    <s v="CAD"/>
    <n v="1503723600"/>
    <n v="1504501200"/>
    <b v="0"/>
    <b v="0"/>
    <s v="theater/plays"/>
    <n v="155.49056603773585"/>
    <x v="3"/>
    <x v="3"/>
  </r>
  <r>
    <n v="614"/>
    <x v="603"/>
    <x v="613"/>
    <n v="26500"/>
    <n v="41205"/>
    <x v="1"/>
    <n v="723"/>
    <x v="1"/>
    <s v="USD"/>
    <n v="1484114400"/>
    <n v="1485669600"/>
    <b v="0"/>
    <b v="0"/>
    <s v="theater/plays"/>
    <n v="170.44705882352943"/>
    <x v="3"/>
    <x v="3"/>
  </r>
  <r>
    <n v="615"/>
    <x v="604"/>
    <x v="614"/>
    <n v="8500"/>
    <n v="14488"/>
    <x v="1"/>
    <n v="170"/>
    <x v="6"/>
    <s v="EUR"/>
    <n v="1461906000"/>
    <n v="1462770000"/>
    <b v="0"/>
    <b v="0"/>
    <s v="theater/plays"/>
    <n v="189.515625"/>
    <x v="3"/>
    <x v="3"/>
  </r>
  <r>
    <n v="616"/>
    <x v="605"/>
    <x v="615"/>
    <n v="6400"/>
    <n v="12129"/>
    <x v="1"/>
    <n v="238"/>
    <x v="4"/>
    <s v="GBP"/>
    <n v="1379653200"/>
    <n v="1379739600"/>
    <b v="0"/>
    <b v="1"/>
    <s v="music/indie rock"/>
    <n v="249.71428571428572"/>
    <x v="1"/>
    <x v="7"/>
  </r>
  <r>
    <n v="617"/>
    <x v="606"/>
    <x v="616"/>
    <n v="1400"/>
    <n v="3496"/>
    <x v="1"/>
    <n v="55"/>
    <x v="1"/>
    <s v="USD"/>
    <n v="1401858000"/>
    <n v="1402722000"/>
    <b v="0"/>
    <b v="0"/>
    <s v="theater/plays"/>
    <n v="48.860523665659613"/>
    <x v="3"/>
    <x v="3"/>
  </r>
  <r>
    <n v="618"/>
    <x v="607"/>
    <x v="617"/>
    <n v="198600"/>
    <n v="97037"/>
    <x v="0"/>
    <n v="1198"/>
    <x v="1"/>
    <s v="USD"/>
    <n v="1367470800"/>
    <n v="1369285200"/>
    <b v="0"/>
    <b v="0"/>
    <s v="publishing/nonfiction"/>
    <n v="28.461970393057683"/>
    <x v="5"/>
    <x v="9"/>
  </r>
  <r>
    <n v="619"/>
    <x v="608"/>
    <x v="618"/>
    <n v="195900"/>
    <n v="55757"/>
    <x v="0"/>
    <n v="648"/>
    <x v="1"/>
    <s v="USD"/>
    <n v="1304658000"/>
    <n v="1304744400"/>
    <b v="1"/>
    <b v="1"/>
    <s v="theater/plays"/>
    <n v="268.02325581395348"/>
    <x v="3"/>
    <x v="3"/>
  </r>
  <r>
    <n v="620"/>
    <x v="609"/>
    <x v="619"/>
    <n v="4300"/>
    <n v="11525"/>
    <x v="1"/>
    <n v="128"/>
    <x v="2"/>
    <s v="AUD"/>
    <n v="1467954000"/>
    <n v="1468299600"/>
    <b v="0"/>
    <b v="0"/>
    <s v="photography/photography books"/>
    <n v="619.80078125"/>
    <x v="7"/>
    <x v="14"/>
  </r>
  <r>
    <n v="621"/>
    <x v="610"/>
    <x v="620"/>
    <n v="25600"/>
    <n v="158669"/>
    <x v="1"/>
    <n v="2144"/>
    <x v="1"/>
    <s v="USD"/>
    <n v="1473742800"/>
    <n v="1474174800"/>
    <b v="0"/>
    <b v="0"/>
    <s v="theater/plays"/>
    <n v="3.1301587301587301"/>
    <x v="3"/>
    <x v="3"/>
  </r>
  <r>
    <n v="622"/>
    <x v="611"/>
    <x v="621"/>
    <n v="189000"/>
    <n v="5916"/>
    <x v="0"/>
    <n v="64"/>
    <x v="1"/>
    <s v="USD"/>
    <n v="1523768400"/>
    <n v="1526014800"/>
    <b v="0"/>
    <b v="0"/>
    <s v="music/indie rock"/>
    <n v="159.92152704135739"/>
    <x v="1"/>
    <x v="7"/>
  </r>
  <r>
    <n v="623"/>
    <x v="612"/>
    <x v="622"/>
    <n v="94300"/>
    <n v="150806"/>
    <x v="1"/>
    <n v="2693"/>
    <x v="4"/>
    <s v="GBP"/>
    <n v="1437022800"/>
    <n v="1437454800"/>
    <b v="0"/>
    <b v="0"/>
    <s v="theater/plays"/>
    <n v="279.39215686274508"/>
    <x v="3"/>
    <x v="3"/>
  </r>
  <r>
    <n v="624"/>
    <x v="613"/>
    <x v="623"/>
    <n v="5100"/>
    <n v="14249"/>
    <x v="1"/>
    <n v="432"/>
    <x v="1"/>
    <s v="USD"/>
    <n v="1422165600"/>
    <n v="1422684000"/>
    <b v="0"/>
    <b v="0"/>
    <s v="photography/photography books"/>
    <n v="77.373333333333335"/>
    <x v="7"/>
    <x v="14"/>
  </r>
  <r>
    <n v="625"/>
    <x v="614"/>
    <x v="624"/>
    <n v="7500"/>
    <n v="5803"/>
    <x v="0"/>
    <n v="62"/>
    <x v="1"/>
    <s v="USD"/>
    <n v="1580104800"/>
    <n v="1581314400"/>
    <b v="0"/>
    <b v="0"/>
    <s v="theater/plays"/>
    <n v="206.32812500000003"/>
    <x v="3"/>
    <x v="3"/>
  </r>
  <r>
    <n v="626"/>
    <x v="615"/>
    <x v="625"/>
    <n v="6400"/>
    <n v="13205"/>
    <x v="1"/>
    <n v="189"/>
    <x v="1"/>
    <s v="USD"/>
    <n v="1285650000"/>
    <n v="1286427600"/>
    <b v="0"/>
    <b v="1"/>
    <s v="theater/plays"/>
    <n v="694.25"/>
    <x v="3"/>
    <x v="3"/>
  </r>
  <r>
    <n v="627"/>
    <x v="616"/>
    <x v="626"/>
    <n v="1600"/>
    <n v="11108"/>
    <x v="1"/>
    <n v="154"/>
    <x v="4"/>
    <s v="GBP"/>
    <n v="1276664400"/>
    <n v="1278738000"/>
    <b v="1"/>
    <b v="0"/>
    <s v="food/food trucks"/>
    <n v="151.78947368421052"/>
    <x v="0"/>
    <x v="0"/>
  </r>
  <r>
    <n v="628"/>
    <x v="617"/>
    <x v="627"/>
    <n v="1900"/>
    <n v="2884"/>
    <x v="1"/>
    <n v="96"/>
    <x v="1"/>
    <s v="USD"/>
    <n v="1286168400"/>
    <n v="1286427600"/>
    <b v="0"/>
    <b v="0"/>
    <s v="music/indie rock"/>
    <n v="64.58207217694995"/>
    <x v="1"/>
    <x v="7"/>
  </r>
  <r>
    <n v="629"/>
    <x v="618"/>
    <x v="628"/>
    <n v="85900"/>
    <n v="55476"/>
    <x v="0"/>
    <n v="750"/>
    <x v="1"/>
    <s v="USD"/>
    <n v="1467781200"/>
    <n v="1467954000"/>
    <b v="0"/>
    <b v="1"/>
    <s v="theater/plays"/>
    <n v="62.873684210526314"/>
    <x v="3"/>
    <x v="3"/>
  </r>
  <r>
    <n v="630"/>
    <x v="619"/>
    <x v="629"/>
    <n v="9500"/>
    <n v="5973"/>
    <x v="3"/>
    <n v="87"/>
    <x v="1"/>
    <s v="USD"/>
    <n v="1556686800"/>
    <n v="1557637200"/>
    <b v="0"/>
    <b v="1"/>
    <s v="theater/plays"/>
    <n v="310.39864864864865"/>
    <x v="3"/>
    <x v="3"/>
  </r>
  <r>
    <n v="631"/>
    <x v="620"/>
    <x v="630"/>
    <n v="59200"/>
    <n v="183756"/>
    <x v="1"/>
    <n v="3063"/>
    <x v="1"/>
    <s v="USD"/>
    <n v="1553576400"/>
    <n v="1553922000"/>
    <b v="0"/>
    <b v="0"/>
    <s v="theater/plays"/>
    <n v="42.859916782246884"/>
    <x v="3"/>
    <x v="3"/>
  </r>
  <r>
    <n v="632"/>
    <x v="621"/>
    <x v="631"/>
    <n v="72100"/>
    <n v="30902"/>
    <x v="2"/>
    <n v="278"/>
    <x v="1"/>
    <s v="USD"/>
    <n v="1414904400"/>
    <n v="1416463200"/>
    <b v="0"/>
    <b v="0"/>
    <s v="theater/plays"/>
    <n v="83.119402985074629"/>
    <x v="3"/>
    <x v="3"/>
  </r>
  <r>
    <n v="633"/>
    <x v="622"/>
    <x v="632"/>
    <n v="6700"/>
    <n v="5569"/>
    <x v="0"/>
    <n v="105"/>
    <x v="1"/>
    <s v="USD"/>
    <n v="1446876000"/>
    <n v="1447221600"/>
    <b v="0"/>
    <b v="0"/>
    <s v="film &amp; video/animation"/>
    <n v="78.531302876480552"/>
    <x v="4"/>
    <x v="10"/>
  </r>
  <r>
    <n v="634"/>
    <x v="623"/>
    <x v="633"/>
    <n v="118200"/>
    <n v="92824"/>
    <x v="3"/>
    <n v="1658"/>
    <x v="1"/>
    <s v="USD"/>
    <n v="1490418000"/>
    <n v="1491627600"/>
    <b v="0"/>
    <b v="0"/>
    <s v="film &amp; video/television"/>
    <n v="114.09352517985612"/>
    <x v="4"/>
    <x v="19"/>
  </r>
  <r>
    <n v="635"/>
    <x v="624"/>
    <x v="634"/>
    <n v="139000"/>
    <n v="158590"/>
    <x v="1"/>
    <n v="2266"/>
    <x v="1"/>
    <s v="USD"/>
    <n v="1360389600"/>
    <n v="1363150800"/>
    <b v="0"/>
    <b v="0"/>
    <s v="film &amp; video/television"/>
    <n v="64.537683358624179"/>
    <x v="4"/>
    <x v="19"/>
  </r>
  <r>
    <n v="636"/>
    <x v="625"/>
    <x v="635"/>
    <n v="197700"/>
    <n v="127591"/>
    <x v="0"/>
    <n v="2604"/>
    <x v="3"/>
    <s v="DKK"/>
    <n v="1326866400"/>
    <n v="1330754400"/>
    <b v="0"/>
    <b v="1"/>
    <s v="film &amp; video/animation"/>
    <n v="79.411764705882348"/>
    <x v="4"/>
    <x v="10"/>
  </r>
  <r>
    <n v="637"/>
    <x v="626"/>
    <x v="636"/>
    <n v="8500"/>
    <n v="6750"/>
    <x v="0"/>
    <n v="65"/>
    <x v="1"/>
    <s v="USD"/>
    <n v="1479103200"/>
    <n v="1479794400"/>
    <b v="0"/>
    <b v="0"/>
    <s v="theater/plays"/>
    <n v="11.419117647058824"/>
    <x v="3"/>
    <x v="3"/>
  </r>
  <r>
    <n v="638"/>
    <x v="627"/>
    <x v="637"/>
    <n v="81600"/>
    <n v="9318"/>
    <x v="0"/>
    <n v="94"/>
    <x v="1"/>
    <s v="USD"/>
    <n v="1280206800"/>
    <n v="1281243600"/>
    <b v="0"/>
    <b v="1"/>
    <s v="theater/plays"/>
    <n v="56.186046511627907"/>
    <x v="3"/>
    <x v="3"/>
  </r>
  <r>
    <n v="639"/>
    <x v="628"/>
    <x v="638"/>
    <n v="8600"/>
    <n v="4832"/>
    <x v="2"/>
    <n v="45"/>
    <x v="1"/>
    <s v="USD"/>
    <n v="1532754000"/>
    <n v="1532754000"/>
    <b v="0"/>
    <b v="1"/>
    <s v="film &amp; video/drama"/>
    <n v="16.501669449081803"/>
    <x v="4"/>
    <x v="6"/>
  </r>
  <r>
    <n v="640"/>
    <x v="629"/>
    <x v="639"/>
    <n v="119800"/>
    <n v="19769"/>
    <x v="0"/>
    <n v="257"/>
    <x v="1"/>
    <s v="USD"/>
    <n v="1453096800"/>
    <n v="1453356000"/>
    <b v="0"/>
    <b v="0"/>
    <s v="theater/plays"/>
    <n v="119.96808510638297"/>
    <x v="3"/>
    <x v="3"/>
  </r>
  <r>
    <n v="641"/>
    <x v="630"/>
    <x v="640"/>
    <n v="9400"/>
    <n v="11277"/>
    <x v="1"/>
    <n v="194"/>
    <x v="5"/>
    <s v="CHF"/>
    <n v="1487570400"/>
    <n v="1489986000"/>
    <b v="0"/>
    <b v="0"/>
    <s v="theater/plays"/>
    <n v="145.45652173913044"/>
    <x v="3"/>
    <x v="3"/>
  </r>
  <r>
    <n v="642"/>
    <x v="631"/>
    <x v="641"/>
    <n v="9200"/>
    <n v="13382"/>
    <x v="1"/>
    <n v="129"/>
    <x v="0"/>
    <s v="CAD"/>
    <n v="1545026400"/>
    <n v="1545804000"/>
    <b v="0"/>
    <b v="0"/>
    <s v="technology/wearables"/>
    <n v="221.38255033557047"/>
    <x v="2"/>
    <x v="8"/>
  </r>
  <r>
    <n v="643"/>
    <x v="632"/>
    <x v="642"/>
    <n v="14900"/>
    <n v="32986"/>
    <x v="1"/>
    <n v="375"/>
    <x v="1"/>
    <s v="USD"/>
    <n v="1488348000"/>
    <n v="1489899600"/>
    <b v="0"/>
    <b v="0"/>
    <s v="theater/plays"/>
    <n v="48.396694214876035"/>
    <x v="3"/>
    <x v="3"/>
  </r>
  <r>
    <n v="644"/>
    <x v="633"/>
    <x v="643"/>
    <n v="169400"/>
    <n v="81984"/>
    <x v="0"/>
    <n v="2928"/>
    <x v="0"/>
    <s v="CAD"/>
    <n v="1545112800"/>
    <n v="1546495200"/>
    <b v="0"/>
    <b v="0"/>
    <s v="theater/plays"/>
    <n v="92.911504424778755"/>
    <x v="3"/>
    <x v="3"/>
  </r>
  <r>
    <n v="645"/>
    <x v="634"/>
    <x v="644"/>
    <n v="192100"/>
    <n v="178483"/>
    <x v="0"/>
    <n v="4697"/>
    <x v="1"/>
    <s v="USD"/>
    <n v="1537938000"/>
    <n v="1539752400"/>
    <b v="0"/>
    <b v="1"/>
    <s v="music/rock"/>
    <n v="88.599797365754824"/>
    <x v="1"/>
    <x v="1"/>
  </r>
  <r>
    <n v="646"/>
    <x v="635"/>
    <x v="645"/>
    <n v="98700"/>
    <n v="87448"/>
    <x v="0"/>
    <n v="2915"/>
    <x v="1"/>
    <s v="USD"/>
    <n v="1363150800"/>
    <n v="1364101200"/>
    <b v="0"/>
    <b v="0"/>
    <s v="games/video games"/>
    <n v="41.4"/>
    <x v="6"/>
    <x v="11"/>
  </r>
  <r>
    <n v="647"/>
    <x v="636"/>
    <x v="646"/>
    <n v="4500"/>
    <n v="1863"/>
    <x v="0"/>
    <n v="18"/>
    <x v="1"/>
    <s v="USD"/>
    <n v="1523250000"/>
    <n v="1525323600"/>
    <b v="0"/>
    <b v="0"/>
    <s v="publishing/translations"/>
    <n v="63.056795131845846"/>
    <x v="5"/>
    <x v="18"/>
  </r>
  <r>
    <n v="648"/>
    <x v="637"/>
    <x v="647"/>
    <n v="98600"/>
    <n v="62174"/>
    <x v="3"/>
    <n v="723"/>
    <x v="1"/>
    <s v="USD"/>
    <n v="1499317200"/>
    <n v="1500872400"/>
    <b v="1"/>
    <b v="0"/>
    <s v="food/food trucks"/>
    <n v="48.482333607230892"/>
    <x v="0"/>
    <x v="0"/>
  </r>
  <r>
    <n v="649"/>
    <x v="638"/>
    <x v="648"/>
    <n v="121700"/>
    <n v="59003"/>
    <x v="0"/>
    <n v="602"/>
    <x v="5"/>
    <s v="CHF"/>
    <n v="1287550800"/>
    <n v="1288501200"/>
    <b v="1"/>
    <b v="1"/>
    <s v="theater/plays"/>
    <n v="2"/>
    <x v="3"/>
    <x v="3"/>
  </r>
  <r>
    <n v="650"/>
    <x v="639"/>
    <x v="649"/>
    <n v="100"/>
    <n v="2"/>
    <x v="0"/>
    <n v="1"/>
    <x v="1"/>
    <s v="USD"/>
    <n v="1404795600"/>
    <n v="1407128400"/>
    <b v="0"/>
    <b v="0"/>
    <s v="music/jazz"/>
    <n v="88.47941026944585"/>
    <x v="1"/>
    <x v="17"/>
  </r>
  <r>
    <n v="651"/>
    <x v="640"/>
    <x v="650"/>
    <n v="196700"/>
    <n v="174039"/>
    <x v="0"/>
    <n v="3868"/>
    <x v="6"/>
    <s v="EUR"/>
    <n v="1393048800"/>
    <n v="1394344800"/>
    <b v="0"/>
    <b v="0"/>
    <s v="film &amp; video/shorts"/>
    <n v="126.84"/>
    <x v="4"/>
    <x v="12"/>
  </r>
  <r>
    <n v="652"/>
    <x v="641"/>
    <x v="651"/>
    <n v="10000"/>
    <n v="12684"/>
    <x v="1"/>
    <n v="409"/>
    <x v="1"/>
    <s v="USD"/>
    <n v="1470373200"/>
    <n v="1474088400"/>
    <b v="0"/>
    <b v="0"/>
    <s v="technology/web"/>
    <n v="2338.833333333333"/>
    <x v="2"/>
    <x v="2"/>
  </r>
  <r>
    <n v="653"/>
    <x v="642"/>
    <x v="652"/>
    <n v="600"/>
    <n v="14033"/>
    <x v="1"/>
    <n v="234"/>
    <x v="1"/>
    <s v="USD"/>
    <n v="1460091600"/>
    <n v="1460264400"/>
    <b v="0"/>
    <b v="0"/>
    <s v="technology/web"/>
    <n v="508.38857142857148"/>
    <x v="2"/>
    <x v="2"/>
  </r>
  <r>
    <n v="654"/>
    <x v="643"/>
    <x v="653"/>
    <n v="35000"/>
    <n v="177936"/>
    <x v="1"/>
    <n v="3016"/>
    <x v="1"/>
    <s v="USD"/>
    <n v="1440392400"/>
    <n v="1440824400"/>
    <b v="0"/>
    <b v="0"/>
    <s v="music/metal"/>
    <n v="191.47826086956522"/>
    <x v="1"/>
    <x v="16"/>
  </r>
  <r>
    <n v="655"/>
    <x v="644"/>
    <x v="654"/>
    <n v="6900"/>
    <n v="13212"/>
    <x v="1"/>
    <n v="264"/>
    <x v="1"/>
    <s v="USD"/>
    <n v="1488434400"/>
    <n v="1489554000"/>
    <b v="1"/>
    <b v="0"/>
    <s v="photography/photography books"/>
    <n v="42.127533783783782"/>
    <x v="7"/>
    <x v="14"/>
  </r>
  <r>
    <n v="656"/>
    <x v="645"/>
    <x v="655"/>
    <n v="118400"/>
    <n v="49879"/>
    <x v="0"/>
    <n v="504"/>
    <x v="2"/>
    <s v="AUD"/>
    <n v="1514440800"/>
    <n v="1514872800"/>
    <b v="0"/>
    <b v="0"/>
    <s v="food/food trucks"/>
    <n v="8.24"/>
    <x v="0"/>
    <x v="0"/>
  </r>
  <r>
    <n v="657"/>
    <x v="646"/>
    <x v="656"/>
    <n v="10000"/>
    <n v="824"/>
    <x v="0"/>
    <n v="14"/>
    <x v="1"/>
    <s v="USD"/>
    <n v="1514354400"/>
    <n v="1515736800"/>
    <b v="0"/>
    <b v="0"/>
    <s v="film &amp; video/science fiction"/>
    <n v="60.064638783269963"/>
    <x v="4"/>
    <x v="22"/>
  </r>
  <r>
    <n v="658"/>
    <x v="647"/>
    <x v="657"/>
    <n v="52600"/>
    <n v="31594"/>
    <x v="3"/>
    <n v="390"/>
    <x v="1"/>
    <s v="USD"/>
    <n v="1440910800"/>
    <n v="1442898000"/>
    <b v="0"/>
    <b v="0"/>
    <s v="music/rock"/>
    <n v="47.232808616404313"/>
    <x v="1"/>
    <x v="1"/>
  </r>
  <r>
    <n v="659"/>
    <x v="648"/>
    <x v="658"/>
    <n v="120700"/>
    <n v="57010"/>
    <x v="0"/>
    <n v="750"/>
    <x v="4"/>
    <s v="GBP"/>
    <n v="1296108000"/>
    <n v="1296194400"/>
    <b v="0"/>
    <b v="0"/>
    <s v="film &amp; video/documentary"/>
    <n v="81.736263736263737"/>
    <x v="4"/>
    <x v="4"/>
  </r>
  <r>
    <n v="660"/>
    <x v="649"/>
    <x v="659"/>
    <n v="9100"/>
    <n v="7438"/>
    <x v="0"/>
    <n v="77"/>
    <x v="1"/>
    <s v="USD"/>
    <n v="1440133200"/>
    <n v="1440910800"/>
    <b v="1"/>
    <b v="0"/>
    <s v="theater/plays"/>
    <n v="54.187265917603"/>
    <x v="3"/>
    <x v="3"/>
  </r>
  <r>
    <n v="661"/>
    <x v="650"/>
    <x v="660"/>
    <n v="106800"/>
    <n v="57872"/>
    <x v="0"/>
    <n v="752"/>
    <x v="3"/>
    <s v="DKK"/>
    <n v="1332910800"/>
    <n v="1335502800"/>
    <b v="0"/>
    <b v="0"/>
    <s v="music/jazz"/>
    <n v="97.868131868131869"/>
    <x v="1"/>
    <x v="17"/>
  </r>
  <r>
    <n v="662"/>
    <x v="651"/>
    <x v="661"/>
    <n v="9100"/>
    <n v="8906"/>
    <x v="0"/>
    <n v="131"/>
    <x v="1"/>
    <s v="USD"/>
    <n v="1544335200"/>
    <n v="1544680800"/>
    <b v="0"/>
    <b v="0"/>
    <s v="theater/plays"/>
    <n v="77.239999999999995"/>
    <x v="3"/>
    <x v="3"/>
  </r>
  <r>
    <n v="663"/>
    <x v="652"/>
    <x v="662"/>
    <n v="10000"/>
    <n v="7724"/>
    <x v="0"/>
    <n v="87"/>
    <x v="1"/>
    <s v="USD"/>
    <n v="1286427600"/>
    <n v="1288414800"/>
    <b v="0"/>
    <b v="0"/>
    <s v="theater/plays"/>
    <n v="33.464735516372798"/>
    <x v="3"/>
    <x v="3"/>
  </r>
  <r>
    <n v="664"/>
    <x v="327"/>
    <x v="663"/>
    <n v="79400"/>
    <n v="26571"/>
    <x v="0"/>
    <n v="1063"/>
    <x v="1"/>
    <s v="USD"/>
    <n v="1329717600"/>
    <n v="1330581600"/>
    <b v="0"/>
    <b v="0"/>
    <s v="music/jazz"/>
    <n v="239.58823529411765"/>
    <x v="1"/>
    <x v="17"/>
  </r>
  <r>
    <n v="665"/>
    <x v="653"/>
    <x v="664"/>
    <n v="5100"/>
    <n v="12219"/>
    <x v="1"/>
    <n v="272"/>
    <x v="1"/>
    <s v="USD"/>
    <n v="1310187600"/>
    <n v="1311397200"/>
    <b v="0"/>
    <b v="1"/>
    <s v="film &amp; video/documentary"/>
    <n v="64.032258064516128"/>
    <x v="4"/>
    <x v="4"/>
  </r>
  <r>
    <n v="666"/>
    <x v="654"/>
    <x v="665"/>
    <n v="3100"/>
    <n v="1985"/>
    <x v="3"/>
    <n v="25"/>
    <x v="1"/>
    <s v="USD"/>
    <n v="1377838800"/>
    <n v="1378357200"/>
    <b v="0"/>
    <b v="1"/>
    <s v="theater/plays"/>
    <n v="176.15942028985506"/>
    <x v="3"/>
    <x v="3"/>
  </r>
  <r>
    <n v="667"/>
    <x v="655"/>
    <x v="666"/>
    <n v="6900"/>
    <n v="12155"/>
    <x v="1"/>
    <n v="419"/>
    <x v="1"/>
    <s v="USD"/>
    <n v="1410325200"/>
    <n v="1411102800"/>
    <b v="0"/>
    <b v="0"/>
    <s v="journalism/audio"/>
    <n v="20.33818181818182"/>
    <x v="8"/>
    <x v="23"/>
  </r>
  <r>
    <n v="668"/>
    <x v="656"/>
    <x v="667"/>
    <n v="27500"/>
    <n v="5593"/>
    <x v="0"/>
    <n v="76"/>
    <x v="1"/>
    <s v="USD"/>
    <n v="1343797200"/>
    <n v="1344834000"/>
    <b v="0"/>
    <b v="0"/>
    <s v="theater/plays"/>
    <n v="358.64754098360658"/>
    <x v="3"/>
    <x v="3"/>
  </r>
  <r>
    <n v="669"/>
    <x v="657"/>
    <x v="668"/>
    <n v="48800"/>
    <n v="175020"/>
    <x v="1"/>
    <n v="1621"/>
    <x v="6"/>
    <s v="EUR"/>
    <n v="1498453200"/>
    <n v="1499230800"/>
    <b v="0"/>
    <b v="0"/>
    <s v="theater/plays"/>
    <n v="468.85802469135803"/>
    <x v="3"/>
    <x v="3"/>
  </r>
  <r>
    <n v="670"/>
    <x v="635"/>
    <x v="669"/>
    <n v="16200"/>
    <n v="75955"/>
    <x v="1"/>
    <n v="1101"/>
    <x v="1"/>
    <s v="USD"/>
    <n v="1456380000"/>
    <n v="1457416800"/>
    <b v="0"/>
    <b v="0"/>
    <s v="music/indie rock"/>
    <n v="122.05635245901641"/>
    <x v="1"/>
    <x v="7"/>
  </r>
  <r>
    <n v="671"/>
    <x v="658"/>
    <x v="670"/>
    <n v="97600"/>
    <n v="119127"/>
    <x v="1"/>
    <n v="1073"/>
    <x v="1"/>
    <s v="USD"/>
    <n v="1280552400"/>
    <n v="1280898000"/>
    <b v="0"/>
    <b v="1"/>
    <s v="theater/plays"/>
    <n v="55.931783729156137"/>
    <x v="3"/>
    <x v="3"/>
  </r>
  <r>
    <n v="672"/>
    <x v="659"/>
    <x v="671"/>
    <n v="197900"/>
    <n v="110689"/>
    <x v="0"/>
    <n v="4428"/>
    <x v="2"/>
    <s v="AUD"/>
    <n v="1521608400"/>
    <n v="1522472400"/>
    <b v="0"/>
    <b v="0"/>
    <s v="theater/plays"/>
    <n v="43.660714285714285"/>
    <x v="3"/>
    <x v="3"/>
  </r>
  <r>
    <n v="673"/>
    <x v="660"/>
    <x v="672"/>
    <n v="5600"/>
    <n v="2445"/>
    <x v="0"/>
    <n v="58"/>
    <x v="6"/>
    <s v="EUR"/>
    <n v="1460696400"/>
    <n v="1462510800"/>
    <b v="0"/>
    <b v="0"/>
    <s v="music/indie rock"/>
    <n v="33.53837141183363"/>
    <x v="1"/>
    <x v="7"/>
  </r>
  <r>
    <n v="674"/>
    <x v="661"/>
    <x v="673"/>
    <n v="170700"/>
    <n v="57250"/>
    <x v="3"/>
    <n v="1218"/>
    <x v="1"/>
    <s v="USD"/>
    <n v="1313730000"/>
    <n v="1317790800"/>
    <b v="0"/>
    <b v="0"/>
    <s v="photography/photography books"/>
    <n v="122.97938144329896"/>
    <x v="7"/>
    <x v="14"/>
  </r>
  <r>
    <n v="675"/>
    <x v="662"/>
    <x v="674"/>
    <n v="9700"/>
    <n v="11929"/>
    <x v="1"/>
    <n v="331"/>
    <x v="1"/>
    <s v="USD"/>
    <n v="1568178000"/>
    <n v="1568782800"/>
    <b v="0"/>
    <b v="0"/>
    <s v="journalism/audio"/>
    <n v="189.74959871589084"/>
    <x v="8"/>
    <x v="23"/>
  </r>
  <r>
    <n v="676"/>
    <x v="663"/>
    <x v="675"/>
    <n v="62300"/>
    <n v="118214"/>
    <x v="1"/>
    <n v="1170"/>
    <x v="1"/>
    <s v="USD"/>
    <n v="1348635600"/>
    <n v="1349413200"/>
    <b v="0"/>
    <b v="0"/>
    <s v="photography/photography books"/>
    <n v="83.622641509433961"/>
    <x v="7"/>
    <x v="14"/>
  </r>
  <r>
    <n v="677"/>
    <x v="664"/>
    <x v="676"/>
    <n v="5300"/>
    <n v="4432"/>
    <x v="0"/>
    <n v="111"/>
    <x v="1"/>
    <s v="USD"/>
    <n v="1468126800"/>
    <n v="1472446800"/>
    <b v="0"/>
    <b v="0"/>
    <s v="publishing/fiction"/>
    <n v="17.968844221105527"/>
    <x v="5"/>
    <x v="13"/>
  </r>
  <r>
    <n v="678"/>
    <x v="665"/>
    <x v="677"/>
    <n v="99500"/>
    <n v="17879"/>
    <x v="3"/>
    <n v="215"/>
    <x v="1"/>
    <s v="USD"/>
    <n v="1547877600"/>
    <n v="1548050400"/>
    <b v="0"/>
    <b v="0"/>
    <s v="film &amp; video/drama"/>
    <n v="1036.5"/>
    <x v="4"/>
    <x v="6"/>
  </r>
  <r>
    <n v="679"/>
    <x v="307"/>
    <x v="678"/>
    <n v="1400"/>
    <n v="14511"/>
    <x v="1"/>
    <n v="363"/>
    <x v="1"/>
    <s v="USD"/>
    <n v="1571374800"/>
    <n v="1571806800"/>
    <b v="0"/>
    <b v="1"/>
    <s v="food/food trucks"/>
    <n v="97.405219780219781"/>
    <x v="0"/>
    <x v="0"/>
  </r>
  <r>
    <n v="680"/>
    <x v="666"/>
    <x v="679"/>
    <n v="145600"/>
    <n v="141822"/>
    <x v="0"/>
    <n v="2955"/>
    <x v="1"/>
    <s v="USD"/>
    <n v="1576303200"/>
    <n v="1576476000"/>
    <b v="0"/>
    <b v="1"/>
    <s v="games/mobile games"/>
    <n v="86.386203150461711"/>
    <x v="6"/>
    <x v="20"/>
  </r>
  <r>
    <n v="681"/>
    <x v="667"/>
    <x v="680"/>
    <n v="184100"/>
    <n v="159037"/>
    <x v="0"/>
    <n v="1657"/>
    <x v="1"/>
    <s v="USD"/>
    <n v="1324447200"/>
    <n v="1324965600"/>
    <b v="0"/>
    <b v="0"/>
    <s v="theater/plays"/>
    <n v="150.16666666666666"/>
    <x v="3"/>
    <x v="3"/>
  </r>
  <r>
    <n v="682"/>
    <x v="668"/>
    <x v="681"/>
    <n v="5400"/>
    <n v="8109"/>
    <x v="1"/>
    <n v="103"/>
    <x v="1"/>
    <s v="USD"/>
    <n v="1386741600"/>
    <n v="1387519200"/>
    <b v="0"/>
    <b v="0"/>
    <s v="theater/plays"/>
    <n v="358.43478260869563"/>
    <x v="3"/>
    <x v="3"/>
  </r>
  <r>
    <n v="683"/>
    <x v="669"/>
    <x v="682"/>
    <n v="2300"/>
    <n v="8244"/>
    <x v="1"/>
    <n v="147"/>
    <x v="1"/>
    <s v="USD"/>
    <n v="1537074000"/>
    <n v="1537246800"/>
    <b v="0"/>
    <b v="0"/>
    <s v="theater/plays"/>
    <n v="542.85714285714289"/>
    <x v="3"/>
    <x v="3"/>
  </r>
  <r>
    <n v="684"/>
    <x v="670"/>
    <x v="683"/>
    <n v="1400"/>
    <n v="7600"/>
    <x v="1"/>
    <n v="110"/>
    <x v="0"/>
    <s v="CAD"/>
    <n v="1277787600"/>
    <n v="1279515600"/>
    <b v="0"/>
    <b v="0"/>
    <s v="publishing/nonfiction"/>
    <n v="67.500714285714281"/>
    <x v="5"/>
    <x v="9"/>
  </r>
  <r>
    <n v="685"/>
    <x v="671"/>
    <x v="684"/>
    <n v="140000"/>
    <n v="94501"/>
    <x v="0"/>
    <n v="926"/>
    <x v="0"/>
    <s v="CAD"/>
    <n v="1440306000"/>
    <n v="1442379600"/>
    <b v="0"/>
    <b v="0"/>
    <s v="theater/plays"/>
    <n v="191.74666666666667"/>
    <x v="3"/>
    <x v="3"/>
  </r>
  <r>
    <n v="686"/>
    <x v="672"/>
    <x v="685"/>
    <n v="7500"/>
    <n v="14381"/>
    <x v="1"/>
    <n v="134"/>
    <x v="1"/>
    <s v="USD"/>
    <n v="1522126800"/>
    <n v="1523077200"/>
    <b v="0"/>
    <b v="0"/>
    <s v="technology/wearables"/>
    <n v="932"/>
    <x v="2"/>
    <x v="8"/>
  </r>
  <r>
    <n v="687"/>
    <x v="673"/>
    <x v="686"/>
    <n v="1500"/>
    <n v="13980"/>
    <x v="1"/>
    <n v="269"/>
    <x v="1"/>
    <s v="USD"/>
    <n v="1489298400"/>
    <n v="1489554000"/>
    <b v="0"/>
    <b v="0"/>
    <s v="theater/plays"/>
    <n v="429.27586206896552"/>
    <x v="3"/>
    <x v="3"/>
  </r>
  <r>
    <n v="688"/>
    <x v="674"/>
    <x v="687"/>
    <n v="2900"/>
    <n v="12449"/>
    <x v="1"/>
    <n v="175"/>
    <x v="1"/>
    <s v="USD"/>
    <n v="1547100000"/>
    <n v="1548482400"/>
    <b v="0"/>
    <b v="1"/>
    <s v="film &amp; video/television"/>
    <n v="100.65753424657535"/>
    <x v="4"/>
    <x v="19"/>
  </r>
  <r>
    <n v="689"/>
    <x v="675"/>
    <x v="688"/>
    <n v="7300"/>
    <n v="7348"/>
    <x v="1"/>
    <n v="69"/>
    <x v="1"/>
    <s v="USD"/>
    <n v="1383022800"/>
    <n v="1384063200"/>
    <b v="0"/>
    <b v="0"/>
    <s v="technology/web"/>
    <n v="226.61111111111109"/>
    <x v="2"/>
    <x v="2"/>
  </r>
  <r>
    <n v="690"/>
    <x v="676"/>
    <x v="689"/>
    <n v="3600"/>
    <n v="8158"/>
    <x v="1"/>
    <n v="190"/>
    <x v="1"/>
    <s v="USD"/>
    <n v="1322373600"/>
    <n v="1322892000"/>
    <b v="0"/>
    <b v="1"/>
    <s v="film &amp; video/documentary"/>
    <n v="142.38"/>
    <x v="4"/>
    <x v="4"/>
  </r>
  <r>
    <n v="691"/>
    <x v="677"/>
    <x v="690"/>
    <n v="5000"/>
    <n v="7119"/>
    <x v="1"/>
    <n v="237"/>
    <x v="1"/>
    <s v="USD"/>
    <n v="1349240400"/>
    <n v="1350709200"/>
    <b v="1"/>
    <b v="1"/>
    <s v="film &amp; video/documentary"/>
    <n v="90.633333333333326"/>
    <x v="4"/>
    <x v="4"/>
  </r>
  <r>
    <n v="692"/>
    <x v="678"/>
    <x v="691"/>
    <n v="6000"/>
    <n v="5438"/>
    <x v="0"/>
    <n v="77"/>
    <x v="4"/>
    <s v="GBP"/>
    <n v="1562648400"/>
    <n v="1564203600"/>
    <b v="0"/>
    <b v="0"/>
    <s v="music/rock"/>
    <n v="63.966740576496676"/>
    <x v="1"/>
    <x v="1"/>
  </r>
  <r>
    <n v="693"/>
    <x v="679"/>
    <x v="692"/>
    <n v="180400"/>
    <n v="115396"/>
    <x v="0"/>
    <n v="1748"/>
    <x v="1"/>
    <s v="USD"/>
    <n v="1508216400"/>
    <n v="1509685200"/>
    <b v="0"/>
    <b v="0"/>
    <s v="theater/plays"/>
    <n v="84.131868131868131"/>
    <x v="3"/>
    <x v="3"/>
  </r>
  <r>
    <n v="694"/>
    <x v="680"/>
    <x v="693"/>
    <n v="9100"/>
    <n v="7656"/>
    <x v="0"/>
    <n v="79"/>
    <x v="1"/>
    <s v="USD"/>
    <n v="1511762400"/>
    <n v="1514959200"/>
    <b v="0"/>
    <b v="0"/>
    <s v="theater/plays"/>
    <n v="133.93478260869566"/>
    <x v="3"/>
    <x v="3"/>
  </r>
  <r>
    <n v="695"/>
    <x v="681"/>
    <x v="694"/>
    <n v="9200"/>
    <n v="12322"/>
    <x v="1"/>
    <n v="196"/>
    <x v="6"/>
    <s v="EUR"/>
    <n v="1447480800"/>
    <n v="1448863200"/>
    <b v="1"/>
    <b v="0"/>
    <s v="music/rock"/>
    <n v="59.042047531992694"/>
    <x v="1"/>
    <x v="1"/>
  </r>
  <r>
    <n v="696"/>
    <x v="682"/>
    <x v="695"/>
    <n v="164100"/>
    <n v="96888"/>
    <x v="0"/>
    <n v="889"/>
    <x v="1"/>
    <s v="USD"/>
    <n v="1429506000"/>
    <n v="1429592400"/>
    <b v="0"/>
    <b v="1"/>
    <s v="theater/plays"/>
    <n v="152.80062063615205"/>
    <x v="3"/>
    <x v="3"/>
  </r>
  <r>
    <n v="697"/>
    <x v="683"/>
    <x v="696"/>
    <n v="128900"/>
    <n v="196960"/>
    <x v="1"/>
    <n v="7295"/>
    <x v="1"/>
    <s v="USD"/>
    <n v="1522472400"/>
    <n v="1522645200"/>
    <b v="0"/>
    <b v="0"/>
    <s v="music/electric music"/>
    <n v="446.69121140142522"/>
    <x v="1"/>
    <x v="5"/>
  </r>
  <r>
    <n v="698"/>
    <x v="684"/>
    <x v="697"/>
    <n v="42100"/>
    <n v="188057"/>
    <x v="1"/>
    <n v="2893"/>
    <x v="0"/>
    <s v="CAD"/>
    <n v="1322114400"/>
    <n v="1323324000"/>
    <b v="0"/>
    <b v="0"/>
    <s v="technology/wearables"/>
    <n v="84.391891891891888"/>
    <x v="2"/>
    <x v="8"/>
  </r>
  <r>
    <n v="699"/>
    <x v="196"/>
    <x v="698"/>
    <n v="7400"/>
    <n v="6245"/>
    <x v="0"/>
    <n v="56"/>
    <x v="1"/>
    <s v="USD"/>
    <n v="1561438800"/>
    <n v="1561525200"/>
    <b v="0"/>
    <b v="0"/>
    <s v="film &amp; video/drama"/>
    <n v="3"/>
    <x v="4"/>
    <x v="6"/>
  </r>
  <r>
    <n v="700"/>
    <x v="685"/>
    <x v="699"/>
    <n v="100"/>
    <n v="3"/>
    <x v="0"/>
    <n v="1"/>
    <x v="1"/>
    <s v="USD"/>
    <n v="1264399200"/>
    <n v="1265695200"/>
    <b v="0"/>
    <b v="0"/>
    <s v="technology/wearables"/>
    <n v="175.02692307692308"/>
    <x v="2"/>
    <x v="8"/>
  </r>
  <r>
    <n v="701"/>
    <x v="686"/>
    <x v="700"/>
    <n v="52000"/>
    <n v="91014"/>
    <x v="1"/>
    <n v="820"/>
    <x v="1"/>
    <s v="USD"/>
    <n v="1301202000"/>
    <n v="1301806800"/>
    <b v="1"/>
    <b v="0"/>
    <s v="theater/plays"/>
    <n v="54.137931034482754"/>
    <x v="3"/>
    <x v="3"/>
  </r>
  <r>
    <n v="702"/>
    <x v="687"/>
    <x v="701"/>
    <n v="8700"/>
    <n v="4710"/>
    <x v="0"/>
    <n v="83"/>
    <x v="1"/>
    <s v="USD"/>
    <n v="1374469200"/>
    <n v="1374901200"/>
    <b v="0"/>
    <b v="0"/>
    <s v="technology/wearables"/>
    <n v="311.87381703470032"/>
    <x v="2"/>
    <x v="8"/>
  </r>
  <r>
    <n v="703"/>
    <x v="688"/>
    <x v="702"/>
    <n v="63400"/>
    <n v="197728"/>
    <x v="1"/>
    <n v="2038"/>
    <x v="1"/>
    <s v="USD"/>
    <n v="1334984400"/>
    <n v="1336453200"/>
    <b v="1"/>
    <b v="1"/>
    <s v="publishing/translations"/>
    <n v="122.78160919540231"/>
    <x v="5"/>
    <x v="18"/>
  </r>
  <r>
    <n v="704"/>
    <x v="689"/>
    <x v="703"/>
    <n v="8700"/>
    <n v="10682"/>
    <x v="1"/>
    <n v="116"/>
    <x v="1"/>
    <s v="USD"/>
    <n v="1467608400"/>
    <n v="1468904400"/>
    <b v="0"/>
    <b v="0"/>
    <s v="film &amp; video/animation"/>
    <n v="99.026517383618156"/>
    <x v="4"/>
    <x v="10"/>
  </r>
  <r>
    <n v="705"/>
    <x v="690"/>
    <x v="704"/>
    <n v="169700"/>
    <n v="168048"/>
    <x v="0"/>
    <n v="2025"/>
    <x v="4"/>
    <s v="GBP"/>
    <n v="1386741600"/>
    <n v="1387087200"/>
    <b v="0"/>
    <b v="0"/>
    <s v="publishing/nonfiction"/>
    <n v="127.84686346863469"/>
    <x v="5"/>
    <x v="9"/>
  </r>
  <r>
    <n v="706"/>
    <x v="691"/>
    <x v="705"/>
    <n v="108400"/>
    <n v="138586"/>
    <x v="1"/>
    <n v="1345"/>
    <x v="2"/>
    <s v="AUD"/>
    <n v="1546754400"/>
    <n v="1547445600"/>
    <b v="0"/>
    <b v="1"/>
    <s v="technology/web"/>
    <n v="158.61643835616439"/>
    <x v="2"/>
    <x v="2"/>
  </r>
  <r>
    <n v="707"/>
    <x v="692"/>
    <x v="706"/>
    <n v="7300"/>
    <n v="11579"/>
    <x v="1"/>
    <n v="168"/>
    <x v="1"/>
    <s v="USD"/>
    <n v="1544248800"/>
    <n v="1547359200"/>
    <b v="0"/>
    <b v="0"/>
    <s v="film &amp; video/drama"/>
    <n v="707.05882352941171"/>
    <x v="4"/>
    <x v="6"/>
  </r>
  <r>
    <n v="708"/>
    <x v="693"/>
    <x v="707"/>
    <n v="1700"/>
    <n v="12020"/>
    <x v="1"/>
    <n v="137"/>
    <x v="5"/>
    <s v="CHF"/>
    <n v="1495429200"/>
    <n v="1496293200"/>
    <b v="0"/>
    <b v="0"/>
    <s v="theater/plays"/>
    <n v="142.38775510204081"/>
    <x v="3"/>
    <x v="3"/>
  </r>
  <r>
    <n v="709"/>
    <x v="694"/>
    <x v="708"/>
    <n v="9800"/>
    <n v="13954"/>
    <x v="1"/>
    <n v="186"/>
    <x v="6"/>
    <s v="EUR"/>
    <n v="1334811600"/>
    <n v="1335416400"/>
    <b v="0"/>
    <b v="0"/>
    <s v="theater/plays"/>
    <n v="147.86046511627907"/>
    <x v="3"/>
    <x v="3"/>
  </r>
  <r>
    <n v="710"/>
    <x v="695"/>
    <x v="709"/>
    <n v="4300"/>
    <n v="6358"/>
    <x v="1"/>
    <n v="125"/>
    <x v="1"/>
    <s v="USD"/>
    <n v="1531544400"/>
    <n v="1532149200"/>
    <b v="0"/>
    <b v="1"/>
    <s v="theater/plays"/>
    <n v="20.322580645161288"/>
    <x v="3"/>
    <x v="3"/>
  </r>
  <r>
    <n v="711"/>
    <x v="696"/>
    <x v="710"/>
    <n v="6200"/>
    <n v="1260"/>
    <x v="0"/>
    <n v="14"/>
    <x v="6"/>
    <s v="EUR"/>
    <n v="1453615200"/>
    <n v="1453788000"/>
    <b v="1"/>
    <b v="1"/>
    <s v="theater/plays"/>
    <n v="1840.625"/>
    <x v="3"/>
    <x v="3"/>
  </r>
  <r>
    <n v="712"/>
    <x v="697"/>
    <x v="711"/>
    <n v="800"/>
    <n v="14725"/>
    <x v="1"/>
    <n v="202"/>
    <x v="1"/>
    <s v="USD"/>
    <n v="1467954000"/>
    <n v="1471496400"/>
    <b v="0"/>
    <b v="0"/>
    <s v="theater/plays"/>
    <n v="161.94202898550725"/>
    <x v="3"/>
    <x v="3"/>
  </r>
  <r>
    <n v="713"/>
    <x v="698"/>
    <x v="712"/>
    <n v="6900"/>
    <n v="11174"/>
    <x v="1"/>
    <n v="103"/>
    <x v="1"/>
    <s v="USD"/>
    <n v="1471842000"/>
    <n v="1472878800"/>
    <b v="0"/>
    <b v="0"/>
    <s v="publishing/radio &amp; podcasts"/>
    <n v="472.82077922077923"/>
    <x v="5"/>
    <x v="15"/>
  </r>
  <r>
    <n v="714"/>
    <x v="699"/>
    <x v="713"/>
    <n v="38500"/>
    <n v="182036"/>
    <x v="1"/>
    <n v="1785"/>
    <x v="1"/>
    <s v="USD"/>
    <n v="1408424400"/>
    <n v="1408510800"/>
    <b v="0"/>
    <b v="0"/>
    <s v="music/rock"/>
    <n v="24.466101694915253"/>
    <x v="1"/>
    <x v="1"/>
  </r>
  <r>
    <n v="715"/>
    <x v="700"/>
    <x v="714"/>
    <n v="118000"/>
    <n v="28870"/>
    <x v="0"/>
    <n v="656"/>
    <x v="1"/>
    <s v="USD"/>
    <n v="1281157200"/>
    <n v="1281589200"/>
    <b v="0"/>
    <b v="0"/>
    <s v="games/mobile games"/>
    <n v="517.65"/>
    <x v="6"/>
    <x v="20"/>
  </r>
  <r>
    <n v="716"/>
    <x v="701"/>
    <x v="715"/>
    <n v="2000"/>
    <n v="10353"/>
    <x v="1"/>
    <n v="157"/>
    <x v="1"/>
    <s v="USD"/>
    <n v="1373432400"/>
    <n v="1375851600"/>
    <b v="0"/>
    <b v="1"/>
    <s v="theater/plays"/>
    <n v="247.64285714285714"/>
    <x v="3"/>
    <x v="3"/>
  </r>
  <r>
    <n v="717"/>
    <x v="702"/>
    <x v="716"/>
    <n v="5600"/>
    <n v="13868"/>
    <x v="1"/>
    <n v="555"/>
    <x v="1"/>
    <s v="USD"/>
    <n v="1313989200"/>
    <n v="1315803600"/>
    <b v="0"/>
    <b v="0"/>
    <s v="film &amp; video/documentary"/>
    <n v="100.20481927710843"/>
    <x v="4"/>
    <x v="4"/>
  </r>
  <r>
    <n v="718"/>
    <x v="703"/>
    <x v="717"/>
    <n v="8300"/>
    <n v="8317"/>
    <x v="1"/>
    <n v="297"/>
    <x v="1"/>
    <s v="USD"/>
    <n v="1371445200"/>
    <n v="1373691600"/>
    <b v="0"/>
    <b v="0"/>
    <s v="technology/wearables"/>
    <n v="153"/>
    <x v="2"/>
    <x v="8"/>
  </r>
  <r>
    <n v="719"/>
    <x v="704"/>
    <x v="718"/>
    <n v="6900"/>
    <n v="10557"/>
    <x v="1"/>
    <n v="123"/>
    <x v="1"/>
    <s v="USD"/>
    <n v="1338267600"/>
    <n v="1339218000"/>
    <b v="0"/>
    <b v="0"/>
    <s v="publishing/fiction"/>
    <n v="37.091954022988503"/>
    <x v="5"/>
    <x v="13"/>
  </r>
  <r>
    <n v="720"/>
    <x v="705"/>
    <x v="719"/>
    <n v="8700"/>
    <n v="3227"/>
    <x v="3"/>
    <n v="38"/>
    <x v="3"/>
    <s v="DKK"/>
    <n v="1519192800"/>
    <n v="1520402400"/>
    <b v="0"/>
    <b v="1"/>
    <s v="theater/plays"/>
    <n v="4.392394822006473"/>
    <x v="3"/>
    <x v="3"/>
  </r>
  <r>
    <n v="721"/>
    <x v="706"/>
    <x v="720"/>
    <n v="123600"/>
    <n v="5429"/>
    <x v="3"/>
    <n v="60"/>
    <x v="1"/>
    <s v="USD"/>
    <n v="1522818000"/>
    <n v="1523336400"/>
    <b v="0"/>
    <b v="0"/>
    <s v="music/rock"/>
    <n v="156.50721649484535"/>
    <x v="1"/>
    <x v="1"/>
  </r>
  <r>
    <n v="722"/>
    <x v="707"/>
    <x v="721"/>
    <n v="48500"/>
    <n v="75906"/>
    <x v="1"/>
    <n v="3036"/>
    <x v="1"/>
    <s v="USD"/>
    <n v="1509948000"/>
    <n v="1512280800"/>
    <b v="0"/>
    <b v="0"/>
    <s v="film &amp; video/documentary"/>
    <n v="270.40816326530609"/>
    <x v="4"/>
    <x v="4"/>
  </r>
  <r>
    <n v="723"/>
    <x v="708"/>
    <x v="722"/>
    <n v="4900"/>
    <n v="13250"/>
    <x v="1"/>
    <n v="144"/>
    <x v="2"/>
    <s v="AUD"/>
    <n v="1456898400"/>
    <n v="1458709200"/>
    <b v="0"/>
    <b v="0"/>
    <s v="theater/plays"/>
    <n v="134.05952380952382"/>
    <x v="3"/>
    <x v="3"/>
  </r>
  <r>
    <n v="724"/>
    <x v="709"/>
    <x v="723"/>
    <n v="8400"/>
    <n v="11261"/>
    <x v="1"/>
    <n v="121"/>
    <x v="4"/>
    <s v="GBP"/>
    <n v="1413954000"/>
    <n v="1414126800"/>
    <b v="0"/>
    <b v="1"/>
    <s v="theater/plays"/>
    <n v="50.398033126293996"/>
    <x v="3"/>
    <x v="3"/>
  </r>
  <r>
    <n v="725"/>
    <x v="710"/>
    <x v="724"/>
    <n v="193200"/>
    <n v="97369"/>
    <x v="0"/>
    <n v="1596"/>
    <x v="1"/>
    <s v="USD"/>
    <n v="1416031200"/>
    <n v="1416204000"/>
    <b v="0"/>
    <b v="0"/>
    <s v="games/mobile games"/>
    <n v="88.815837937384899"/>
    <x v="6"/>
    <x v="20"/>
  </r>
  <r>
    <n v="726"/>
    <x v="711"/>
    <x v="725"/>
    <n v="54300"/>
    <n v="48227"/>
    <x v="3"/>
    <n v="524"/>
    <x v="1"/>
    <s v="USD"/>
    <n v="1287982800"/>
    <n v="1288501200"/>
    <b v="0"/>
    <b v="1"/>
    <s v="theater/plays"/>
    <n v="165"/>
    <x v="3"/>
    <x v="3"/>
  </r>
  <r>
    <n v="727"/>
    <x v="712"/>
    <x v="726"/>
    <n v="8900"/>
    <n v="14685"/>
    <x v="1"/>
    <n v="181"/>
    <x v="1"/>
    <s v="USD"/>
    <n v="1547964000"/>
    <n v="1552971600"/>
    <b v="0"/>
    <b v="0"/>
    <s v="technology/web"/>
    <n v="17.5"/>
    <x v="2"/>
    <x v="2"/>
  </r>
  <r>
    <n v="728"/>
    <x v="713"/>
    <x v="727"/>
    <n v="4200"/>
    <n v="735"/>
    <x v="0"/>
    <n v="10"/>
    <x v="1"/>
    <s v="USD"/>
    <n v="1464152400"/>
    <n v="1465102800"/>
    <b v="0"/>
    <b v="0"/>
    <s v="theater/plays"/>
    <n v="185.66071428571428"/>
    <x v="3"/>
    <x v="3"/>
  </r>
  <r>
    <n v="729"/>
    <x v="714"/>
    <x v="728"/>
    <n v="5600"/>
    <n v="10397"/>
    <x v="1"/>
    <n v="122"/>
    <x v="1"/>
    <s v="USD"/>
    <n v="1359957600"/>
    <n v="1360130400"/>
    <b v="0"/>
    <b v="0"/>
    <s v="film &amp; video/drama"/>
    <n v="412.6631944444444"/>
    <x v="4"/>
    <x v="6"/>
  </r>
  <r>
    <n v="730"/>
    <x v="715"/>
    <x v="729"/>
    <n v="28800"/>
    <n v="118847"/>
    <x v="1"/>
    <n v="1071"/>
    <x v="0"/>
    <s v="CAD"/>
    <n v="1432357200"/>
    <n v="1432875600"/>
    <b v="0"/>
    <b v="0"/>
    <s v="technology/wearables"/>
    <n v="90.25"/>
    <x v="2"/>
    <x v="8"/>
  </r>
  <r>
    <n v="731"/>
    <x v="716"/>
    <x v="730"/>
    <n v="8000"/>
    <n v="7220"/>
    <x v="3"/>
    <n v="219"/>
    <x v="1"/>
    <s v="USD"/>
    <n v="1500786000"/>
    <n v="1500872400"/>
    <b v="0"/>
    <b v="0"/>
    <s v="technology/web"/>
    <n v="91.984615384615381"/>
    <x v="2"/>
    <x v="2"/>
  </r>
  <r>
    <n v="732"/>
    <x v="717"/>
    <x v="731"/>
    <n v="117000"/>
    <n v="107622"/>
    <x v="0"/>
    <n v="1121"/>
    <x v="1"/>
    <s v="USD"/>
    <n v="1490158800"/>
    <n v="1492146000"/>
    <b v="0"/>
    <b v="1"/>
    <s v="music/rock"/>
    <n v="527.00632911392404"/>
    <x v="1"/>
    <x v="1"/>
  </r>
  <r>
    <n v="733"/>
    <x v="718"/>
    <x v="732"/>
    <n v="15800"/>
    <n v="83267"/>
    <x v="1"/>
    <n v="980"/>
    <x v="1"/>
    <s v="USD"/>
    <n v="1406178000"/>
    <n v="1407301200"/>
    <b v="0"/>
    <b v="0"/>
    <s v="music/metal"/>
    <n v="319.14285714285711"/>
    <x v="1"/>
    <x v="16"/>
  </r>
  <r>
    <n v="734"/>
    <x v="719"/>
    <x v="733"/>
    <n v="4200"/>
    <n v="13404"/>
    <x v="1"/>
    <n v="536"/>
    <x v="1"/>
    <s v="USD"/>
    <n v="1485583200"/>
    <n v="1486620000"/>
    <b v="0"/>
    <b v="1"/>
    <s v="theater/plays"/>
    <n v="354.18867924528303"/>
    <x v="3"/>
    <x v="3"/>
  </r>
  <r>
    <n v="735"/>
    <x v="720"/>
    <x v="734"/>
    <n v="37100"/>
    <n v="131404"/>
    <x v="1"/>
    <n v="1991"/>
    <x v="1"/>
    <s v="USD"/>
    <n v="1459314000"/>
    <n v="1459918800"/>
    <b v="0"/>
    <b v="0"/>
    <s v="photography/photography books"/>
    <n v="32.896103896103895"/>
    <x v="7"/>
    <x v="14"/>
  </r>
  <r>
    <n v="736"/>
    <x v="721"/>
    <x v="735"/>
    <n v="7700"/>
    <n v="2533"/>
    <x v="3"/>
    <n v="29"/>
    <x v="1"/>
    <s v="USD"/>
    <n v="1424412000"/>
    <n v="1424757600"/>
    <b v="0"/>
    <b v="0"/>
    <s v="publishing/nonfiction"/>
    <n v="135.8918918918919"/>
    <x v="5"/>
    <x v="9"/>
  </r>
  <r>
    <n v="737"/>
    <x v="722"/>
    <x v="736"/>
    <n v="3700"/>
    <n v="5028"/>
    <x v="1"/>
    <n v="180"/>
    <x v="1"/>
    <s v="USD"/>
    <n v="1478844000"/>
    <n v="1479880800"/>
    <b v="0"/>
    <b v="0"/>
    <s v="music/indie rock"/>
    <n v="2.0843373493975905"/>
    <x v="1"/>
    <x v="7"/>
  </r>
  <r>
    <n v="738"/>
    <x v="486"/>
    <x v="737"/>
    <n v="74700"/>
    <n v="1557"/>
    <x v="0"/>
    <n v="15"/>
    <x v="1"/>
    <s v="USD"/>
    <n v="1416117600"/>
    <n v="1418018400"/>
    <b v="0"/>
    <b v="1"/>
    <s v="theater/plays"/>
    <n v="61"/>
    <x v="3"/>
    <x v="3"/>
  </r>
  <r>
    <n v="739"/>
    <x v="723"/>
    <x v="738"/>
    <n v="10000"/>
    <n v="6100"/>
    <x v="0"/>
    <n v="191"/>
    <x v="1"/>
    <s v="USD"/>
    <n v="1340946000"/>
    <n v="1341032400"/>
    <b v="0"/>
    <b v="0"/>
    <s v="music/indie rock"/>
    <n v="30.037735849056602"/>
    <x v="1"/>
    <x v="7"/>
  </r>
  <r>
    <n v="740"/>
    <x v="724"/>
    <x v="739"/>
    <n v="5300"/>
    <n v="1592"/>
    <x v="0"/>
    <n v="16"/>
    <x v="1"/>
    <s v="USD"/>
    <n v="1486101600"/>
    <n v="1486360800"/>
    <b v="0"/>
    <b v="0"/>
    <s v="theater/plays"/>
    <n v="1179.1666666666665"/>
    <x v="3"/>
    <x v="3"/>
  </r>
  <r>
    <n v="741"/>
    <x v="287"/>
    <x v="740"/>
    <n v="1200"/>
    <n v="14150"/>
    <x v="1"/>
    <n v="130"/>
    <x v="1"/>
    <s v="USD"/>
    <n v="1274590800"/>
    <n v="1274677200"/>
    <b v="0"/>
    <b v="0"/>
    <s v="theater/plays"/>
    <n v="1126.0833333333335"/>
    <x v="3"/>
    <x v="3"/>
  </r>
  <r>
    <n v="742"/>
    <x v="725"/>
    <x v="741"/>
    <n v="1200"/>
    <n v="13513"/>
    <x v="1"/>
    <n v="122"/>
    <x v="1"/>
    <s v="USD"/>
    <n v="1263880800"/>
    <n v="1267509600"/>
    <b v="0"/>
    <b v="0"/>
    <s v="music/electric music"/>
    <n v="12.923076923076923"/>
    <x v="1"/>
    <x v="5"/>
  </r>
  <r>
    <n v="743"/>
    <x v="726"/>
    <x v="742"/>
    <n v="3900"/>
    <n v="504"/>
    <x v="0"/>
    <n v="17"/>
    <x v="1"/>
    <s v="USD"/>
    <n v="1445403600"/>
    <n v="1445922000"/>
    <b v="0"/>
    <b v="1"/>
    <s v="theater/plays"/>
    <n v="712"/>
    <x v="3"/>
    <x v="3"/>
  </r>
  <r>
    <n v="744"/>
    <x v="727"/>
    <x v="743"/>
    <n v="2000"/>
    <n v="14240"/>
    <x v="1"/>
    <n v="140"/>
    <x v="1"/>
    <s v="USD"/>
    <n v="1533877200"/>
    <n v="1534050000"/>
    <b v="0"/>
    <b v="1"/>
    <s v="theater/plays"/>
    <n v="30.304347826086957"/>
    <x v="3"/>
    <x v="3"/>
  </r>
  <r>
    <n v="745"/>
    <x v="728"/>
    <x v="744"/>
    <n v="6900"/>
    <n v="2091"/>
    <x v="0"/>
    <n v="34"/>
    <x v="1"/>
    <s v="USD"/>
    <n v="1275195600"/>
    <n v="1277528400"/>
    <b v="0"/>
    <b v="0"/>
    <s v="technology/wearables"/>
    <n v="212.50896057347671"/>
    <x v="2"/>
    <x v="8"/>
  </r>
  <r>
    <n v="746"/>
    <x v="729"/>
    <x v="745"/>
    <n v="55800"/>
    <n v="118580"/>
    <x v="1"/>
    <n v="3388"/>
    <x v="1"/>
    <s v="USD"/>
    <n v="1318136400"/>
    <n v="1318568400"/>
    <b v="0"/>
    <b v="0"/>
    <s v="technology/web"/>
    <n v="228.85714285714286"/>
    <x v="2"/>
    <x v="2"/>
  </r>
  <r>
    <n v="747"/>
    <x v="730"/>
    <x v="746"/>
    <n v="4900"/>
    <n v="11214"/>
    <x v="1"/>
    <n v="280"/>
    <x v="1"/>
    <s v="USD"/>
    <n v="1283403600"/>
    <n v="1284354000"/>
    <b v="0"/>
    <b v="0"/>
    <s v="theater/plays"/>
    <n v="34.959979476654695"/>
    <x v="3"/>
    <x v="3"/>
  </r>
  <r>
    <n v="748"/>
    <x v="731"/>
    <x v="747"/>
    <n v="194900"/>
    <n v="68137"/>
    <x v="3"/>
    <n v="614"/>
    <x v="1"/>
    <s v="USD"/>
    <n v="1267423200"/>
    <n v="1269579600"/>
    <b v="0"/>
    <b v="1"/>
    <s v="film &amp; video/animation"/>
    <n v="157.29069767441862"/>
    <x v="4"/>
    <x v="10"/>
  </r>
  <r>
    <n v="749"/>
    <x v="732"/>
    <x v="748"/>
    <n v="8600"/>
    <n v="13527"/>
    <x v="1"/>
    <n v="366"/>
    <x v="6"/>
    <s v="EUR"/>
    <n v="1412744400"/>
    <n v="1413781200"/>
    <b v="0"/>
    <b v="1"/>
    <s v="technology/wearables"/>
    <n v="1"/>
    <x v="2"/>
    <x v="8"/>
  </r>
  <r>
    <n v="750"/>
    <x v="733"/>
    <x v="749"/>
    <n v="100"/>
    <n v="1"/>
    <x v="0"/>
    <n v="1"/>
    <x v="4"/>
    <s v="GBP"/>
    <n v="1277960400"/>
    <n v="1280120400"/>
    <b v="0"/>
    <b v="0"/>
    <s v="music/electric music"/>
    <n v="232.30555555555554"/>
    <x v="1"/>
    <x v="5"/>
  </r>
  <r>
    <n v="751"/>
    <x v="734"/>
    <x v="750"/>
    <n v="3600"/>
    <n v="8363"/>
    <x v="1"/>
    <n v="270"/>
    <x v="1"/>
    <s v="USD"/>
    <n v="1458190800"/>
    <n v="1459486800"/>
    <b v="1"/>
    <b v="1"/>
    <s v="publishing/nonfiction"/>
    <n v="92.448275862068968"/>
    <x v="5"/>
    <x v="9"/>
  </r>
  <r>
    <n v="752"/>
    <x v="735"/>
    <x v="751"/>
    <n v="5800"/>
    <n v="5362"/>
    <x v="3"/>
    <n v="114"/>
    <x v="1"/>
    <s v="USD"/>
    <n v="1280984400"/>
    <n v="1282539600"/>
    <b v="0"/>
    <b v="1"/>
    <s v="theater/plays"/>
    <n v="256.70212765957444"/>
    <x v="3"/>
    <x v="3"/>
  </r>
  <r>
    <n v="753"/>
    <x v="736"/>
    <x v="752"/>
    <n v="4700"/>
    <n v="12065"/>
    <x v="1"/>
    <n v="137"/>
    <x v="1"/>
    <s v="USD"/>
    <n v="1274590800"/>
    <n v="1275886800"/>
    <b v="0"/>
    <b v="0"/>
    <s v="photography/photography books"/>
    <n v="168.47017045454547"/>
    <x v="7"/>
    <x v="14"/>
  </r>
  <r>
    <n v="754"/>
    <x v="737"/>
    <x v="753"/>
    <n v="70400"/>
    <n v="118603"/>
    <x v="1"/>
    <n v="3205"/>
    <x v="1"/>
    <s v="USD"/>
    <n v="1351400400"/>
    <n v="1355983200"/>
    <b v="0"/>
    <b v="0"/>
    <s v="theater/plays"/>
    <n v="166.57777777777778"/>
    <x v="3"/>
    <x v="3"/>
  </r>
  <r>
    <n v="755"/>
    <x v="738"/>
    <x v="754"/>
    <n v="4500"/>
    <n v="7496"/>
    <x v="1"/>
    <n v="288"/>
    <x v="3"/>
    <s v="DKK"/>
    <n v="1514354400"/>
    <n v="1515391200"/>
    <b v="0"/>
    <b v="1"/>
    <s v="theater/plays"/>
    <n v="772.07692307692309"/>
    <x v="3"/>
    <x v="3"/>
  </r>
  <r>
    <n v="756"/>
    <x v="739"/>
    <x v="755"/>
    <n v="1300"/>
    <n v="10037"/>
    <x v="1"/>
    <n v="148"/>
    <x v="1"/>
    <s v="USD"/>
    <n v="1421733600"/>
    <n v="1422252000"/>
    <b v="0"/>
    <b v="0"/>
    <s v="theater/plays"/>
    <n v="406.85714285714283"/>
    <x v="3"/>
    <x v="3"/>
  </r>
  <r>
    <n v="757"/>
    <x v="740"/>
    <x v="756"/>
    <n v="1400"/>
    <n v="5696"/>
    <x v="1"/>
    <n v="114"/>
    <x v="1"/>
    <s v="USD"/>
    <n v="1305176400"/>
    <n v="1305522000"/>
    <b v="0"/>
    <b v="0"/>
    <s v="film &amp; video/drama"/>
    <n v="564.20608108108115"/>
    <x v="4"/>
    <x v="6"/>
  </r>
  <r>
    <n v="758"/>
    <x v="741"/>
    <x v="757"/>
    <n v="29600"/>
    <n v="167005"/>
    <x v="1"/>
    <n v="1518"/>
    <x v="0"/>
    <s v="CAD"/>
    <n v="1414126800"/>
    <n v="1414904400"/>
    <b v="0"/>
    <b v="0"/>
    <s v="music/rock"/>
    <n v="68.426865671641792"/>
    <x v="1"/>
    <x v="1"/>
  </r>
  <r>
    <n v="759"/>
    <x v="742"/>
    <x v="758"/>
    <n v="167500"/>
    <n v="114615"/>
    <x v="0"/>
    <n v="1274"/>
    <x v="1"/>
    <s v="USD"/>
    <n v="1517810400"/>
    <n v="1520402400"/>
    <b v="0"/>
    <b v="0"/>
    <s v="music/electric music"/>
    <n v="34.351966873706004"/>
    <x v="1"/>
    <x v="5"/>
  </r>
  <r>
    <n v="760"/>
    <x v="743"/>
    <x v="759"/>
    <n v="48300"/>
    <n v="16592"/>
    <x v="0"/>
    <n v="210"/>
    <x v="6"/>
    <s v="EUR"/>
    <n v="1564635600"/>
    <n v="1567141200"/>
    <b v="0"/>
    <b v="1"/>
    <s v="games/video games"/>
    <n v="655.4545454545455"/>
    <x v="6"/>
    <x v="11"/>
  </r>
  <r>
    <n v="761"/>
    <x v="744"/>
    <x v="760"/>
    <n v="2200"/>
    <n v="14420"/>
    <x v="1"/>
    <n v="166"/>
    <x v="1"/>
    <s v="USD"/>
    <n v="1500699600"/>
    <n v="1501131600"/>
    <b v="0"/>
    <b v="0"/>
    <s v="music/rock"/>
    <n v="177.25714285714284"/>
    <x v="1"/>
    <x v="1"/>
  </r>
  <r>
    <n v="762"/>
    <x v="307"/>
    <x v="761"/>
    <n v="3500"/>
    <n v="6204"/>
    <x v="1"/>
    <n v="100"/>
    <x v="2"/>
    <s v="AUD"/>
    <n v="1354082400"/>
    <n v="1355032800"/>
    <b v="0"/>
    <b v="0"/>
    <s v="music/jazz"/>
    <n v="113.17857142857144"/>
    <x v="1"/>
    <x v="17"/>
  </r>
  <r>
    <n v="763"/>
    <x v="745"/>
    <x v="762"/>
    <n v="5600"/>
    <n v="6338"/>
    <x v="1"/>
    <n v="235"/>
    <x v="1"/>
    <s v="USD"/>
    <n v="1336453200"/>
    <n v="1339477200"/>
    <b v="0"/>
    <b v="1"/>
    <s v="theater/plays"/>
    <n v="728.18181818181824"/>
    <x v="3"/>
    <x v="3"/>
  </r>
  <r>
    <n v="764"/>
    <x v="746"/>
    <x v="763"/>
    <n v="1100"/>
    <n v="8010"/>
    <x v="1"/>
    <n v="148"/>
    <x v="1"/>
    <s v="USD"/>
    <n v="1305262800"/>
    <n v="1305954000"/>
    <b v="0"/>
    <b v="0"/>
    <s v="music/rock"/>
    <n v="208.33333333333334"/>
    <x v="1"/>
    <x v="1"/>
  </r>
  <r>
    <n v="765"/>
    <x v="747"/>
    <x v="764"/>
    <n v="3900"/>
    <n v="8125"/>
    <x v="1"/>
    <n v="198"/>
    <x v="1"/>
    <s v="USD"/>
    <n v="1492232400"/>
    <n v="1494392400"/>
    <b v="1"/>
    <b v="1"/>
    <s v="music/indie rock"/>
    <n v="31.171232876712331"/>
    <x v="1"/>
    <x v="7"/>
  </r>
  <r>
    <n v="766"/>
    <x v="748"/>
    <x v="765"/>
    <n v="43800"/>
    <n v="13653"/>
    <x v="0"/>
    <n v="248"/>
    <x v="2"/>
    <s v="AUD"/>
    <n v="1537333200"/>
    <n v="1537419600"/>
    <b v="0"/>
    <b v="0"/>
    <s v="film &amp; video/science fiction"/>
    <n v="56.967078189300416"/>
    <x v="4"/>
    <x v="22"/>
  </r>
  <r>
    <n v="767"/>
    <x v="749"/>
    <x v="766"/>
    <n v="97200"/>
    <n v="55372"/>
    <x v="0"/>
    <n v="513"/>
    <x v="1"/>
    <s v="USD"/>
    <n v="1444107600"/>
    <n v="1447999200"/>
    <b v="0"/>
    <b v="0"/>
    <s v="publishing/translations"/>
    <n v="231"/>
    <x v="5"/>
    <x v="18"/>
  </r>
  <r>
    <n v="768"/>
    <x v="750"/>
    <x v="767"/>
    <n v="4800"/>
    <n v="11088"/>
    <x v="1"/>
    <n v="150"/>
    <x v="1"/>
    <s v="USD"/>
    <n v="1386741600"/>
    <n v="1388037600"/>
    <b v="0"/>
    <b v="0"/>
    <s v="theater/plays"/>
    <n v="86.867834394904463"/>
    <x v="3"/>
    <x v="3"/>
  </r>
  <r>
    <n v="769"/>
    <x v="751"/>
    <x v="768"/>
    <n v="125600"/>
    <n v="109106"/>
    <x v="0"/>
    <n v="3410"/>
    <x v="1"/>
    <s v="USD"/>
    <n v="1376542800"/>
    <n v="1378789200"/>
    <b v="0"/>
    <b v="0"/>
    <s v="games/video games"/>
    <n v="270.74418604651163"/>
    <x v="6"/>
    <x v="11"/>
  </r>
  <r>
    <n v="770"/>
    <x v="752"/>
    <x v="769"/>
    <n v="4300"/>
    <n v="11642"/>
    <x v="1"/>
    <n v="216"/>
    <x v="6"/>
    <s v="EUR"/>
    <n v="1397451600"/>
    <n v="1398056400"/>
    <b v="0"/>
    <b v="1"/>
    <s v="theater/plays"/>
    <n v="49.446428571428569"/>
    <x v="3"/>
    <x v="3"/>
  </r>
  <r>
    <n v="771"/>
    <x v="753"/>
    <x v="770"/>
    <n v="5600"/>
    <n v="2769"/>
    <x v="3"/>
    <n v="26"/>
    <x v="1"/>
    <s v="USD"/>
    <n v="1548482400"/>
    <n v="1550815200"/>
    <b v="0"/>
    <b v="0"/>
    <s v="theater/plays"/>
    <n v="113.3596256684492"/>
    <x v="3"/>
    <x v="3"/>
  </r>
  <r>
    <n v="772"/>
    <x v="754"/>
    <x v="771"/>
    <n v="149600"/>
    <n v="169586"/>
    <x v="1"/>
    <n v="5139"/>
    <x v="1"/>
    <s v="USD"/>
    <n v="1549692000"/>
    <n v="1550037600"/>
    <b v="0"/>
    <b v="0"/>
    <s v="music/indie rock"/>
    <n v="190.55555555555554"/>
    <x v="1"/>
    <x v="7"/>
  </r>
  <r>
    <n v="773"/>
    <x v="755"/>
    <x v="772"/>
    <n v="53100"/>
    <n v="101185"/>
    <x v="1"/>
    <n v="2353"/>
    <x v="1"/>
    <s v="USD"/>
    <n v="1492059600"/>
    <n v="1492923600"/>
    <b v="0"/>
    <b v="0"/>
    <s v="theater/plays"/>
    <n v="135.5"/>
    <x v="3"/>
    <x v="3"/>
  </r>
  <r>
    <n v="774"/>
    <x v="756"/>
    <x v="773"/>
    <n v="5000"/>
    <n v="6775"/>
    <x v="1"/>
    <n v="78"/>
    <x v="6"/>
    <s v="EUR"/>
    <n v="1463979600"/>
    <n v="1467522000"/>
    <b v="0"/>
    <b v="0"/>
    <s v="technology/web"/>
    <n v="10.297872340425531"/>
    <x v="2"/>
    <x v="2"/>
  </r>
  <r>
    <n v="775"/>
    <x v="757"/>
    <x v="774"/>
    <n v="9400"/>
    <n v="968"/>
    <x v="0"/>
    <n v="10"/>
    <x v="1"/>
    <s v="USD"/>
    <n v="1415253600"/>
    <n v="1416117600"/>
    <b v="0"/>
    <b v="0"/>
    <s v="music/rock"/>
    <n v="65.544223826714799"/>
    <x v="1"/>
    <x v="1"/>
  </r>
  <r>
    <n v="776"/>
    <x v="758"/>
    <x v="775"/>
    <n v="110800"/>
    <n v="72623"/>
    <x v="0"/>
    <n v="2201"/>
    <x v="1"/>
    <s v="USD"/>
    <n v="1562216400"/>
    <n v="1563771600"/>
    <b v="0"/>
    <b v="0"/>
    <s v="theater/plays"/>
    <n v="49.026652452025587"/>
    <x v="3"/>
    <x v="3"/>
  </r>
  <r>
    <n v="777"/>
    <x v="759"/>
    <x v="776"/>
    <n v="93800"/>
    <n v="45987"/>
    <x v="0"/>
    <n v="676"/>
    <x v="1"/>
    <s v="USD"/>
    <n v="1316754000"/>
    <n v="1319259600"/>
    <b v="0"/>
    <b v="0"/>
    <s v="theater/plays"/>
    <n v="787.92307692307691"/>
    <x v="3"/>
    <x v="3"/>
  </r>
  <r>
    <n v="778"/>
    <x v="760"/>
    <x v="777"/>
    <n v="1300"/>
    <n v="10243"/>
    <x v="1"/>
    <n v="174"/>
    <x v="5"/>
    <s v="CHF"/>
    <n v="1313211600"/>
    <n v="1313643600"/>
    <b v="0"/>
    <b v="0"/>
    <s v="film &amp; video/animation"/>
    <n v="80.306347746090154"/>
    <x v="4"/>
    <x v="10"/>
  </r>
  <r>
    <n v="779"/>
    <x v="761"/>
    <x v="778"/>
    <n v="108700"/>
    <n v="87293"/>
    <x v="0"/>
    <n v="831"/>
    <x v="1"/>
    <s v="USD"/>
    <n v="1439528400"/>
    <n v="1440306000"/>
    <b v="0"/>
    <b v="1"/>
    <s v="theater/plays"/>
    <n v="106.29411764705883"/>
    <x v="3"/>
    <x v="3"/>
  </r>
  <r>
    <n v="780"/>
    <x v="762"/>
    <x v="779"/>
    <n v="5100"/>
    <n v="5421"/>
    <x v="1"/>
    <n v="164"/>
    <x v="1"/>
    <s v="USD"/>
    <n v="1469163600"/>
    <n v="1470805200"/>
    <b v="0"/>
    <b v="1"/>
    <s v="film &amp; video/drama"/>
    <n v="50.735632183908038"/>
    <x v="4"/>
    <x v="6"/>
  </r>
  <r>
    <n v="781"/>
    <x v="763"/>
    <x v="780"/>
    <n v="8700"/>
    <n v="4414"/>
    <x v="3"/>
    <n v="56"/>
    <x v="5"/>
    <s v="CHF"/>
    <n v="1288501200"/>
    <n v="1292911200"/>
    <b v="0"/>
    <b v="0"/>
    <s v="theater/plays"/>
    <n v="215.31372549019611"/>
    <x v="3"/>
    <x v="3"/>
  </r>
  <r>
    <n v="782"/>
    <x v="764"/>
    <x v="781"/>
    <n v="5100"/>
    <n v="10981"/>
    <x v="1"/>
    <n v="161"/>
    <x v="1"/>
    <s v="USD"/>
    <n v="1298959200"/>
    <n v="1301374800"/>
    <b v="0"/>
    <b v="1"/>
    <s v="film &amp; video/animation"/>
    <n v="141.22972972972974"/>
    <x v="4"/>
    <x v="10"/>
  </r>
  <r>
    <n v="783"/>
    <x v="765"/>
    <x v="782"/>
    <n v="7400"/>
    <n v="10451"/>
    <x v="1"/>
    <n v="138"/>
    <x v="1"/>
    <s v="USD"/>
    <n v="1387260000"/>
    <n v="1387864800"/>
    <b v="0"/>
    <b v="0"/>
    <s v="music/rock"/>
    <n v="115.33745781777279"/>
    <x v="1"/>
    <x v="1"/>
  </r>
  <r>
    <n v="784"/>
    <x v="766"/>
    <x v="783"/>
    <n v="88900"/>
    <n v="102535"/>
    <x v="1"/>
    <n v="3308"/>
    <x v="1"/>
    <s v="USD"/>
    <n v="1457244000"/>
    <n v="1458190800"/>
    <b v="0"/>
    <b v="0"/>
    <s v="technology/web"/>
    <n v="193.11940298507463"/>
    <x v="2"/>
    <x v="2"/>
  </r>
  <r>
    <n v="785"/>
    <x v="767"/>
    <x v="784"/>
    <n v="6700"/>
    <n v="12939"/>
    <x v="1"/>
    <n v="127"/>
    <x v="2"/>
    <s v="AUD"/>
    <n v="1556341200"/>
    <n v="1559278800"/>
    <b v="0"/>
    <b v="1"/>
    <s v="film &amp; video/animation"/>
    <n v="729.73333333333335"/>
    <x v="4"/>
    <x v="10"/>
  </r>
  <r>
    <n v="786"/>
    <x v="768"/>
    <x v="785"/>
    <n v="1500"/>
    <n v="10946"/>
    <x v="1"/>
    <n v="207"/>
    <x v="6"/>
    <s v="EUR"/>
    <n v="1522126800"/>
    <n v="1522731600"/>
    <b v="0"/>
    <b v="1"/>
    <s v="music/jazz"/>
    <n v="99.66339869281046"/>
    <x v="1"/>
    <x v="17"/>
  </r>
  <r>
    <n v="787"/>
    <x v="769"/>
    <x v="786"/>
    <n v="61200"/>
    <n v="60994"/>
    <x v="0"/>
    <n v="859"/>
    <x v="0"/>
    <s v="CAD"/>
    <n v="1305954000"/>
    <n v="1306731600"/>
    <b v="0"/>
    <b v="0"/>
    <s v="music/rock"/>
    <n v="88.166666666666671"/>
    <x v="1"/>
    <x v="1"/>
  </r>
  <r>
    <n v="788"/>
    <x v="770"/>
    <x v="787"/>
    <n v="3600"/>
    <n v="3174"/>
    <x v="2"/>
    <n v="31"/>
    <x v="1"/>
    <s v="USD"/>
    <n v="1350709200"/>
    <n v="1352527200"/>
    <b v="0"/>
    <b v="0"/>
    <s v="film &amp; video/animation"/>
    <n v="37.233333333333334"/>
    <x v="4"/>
    <x v="10"/>
  </r>
  <r>
    <n v="789"/>
    <x v="771"/>
    <x v="788"/>
    <n v="9000"/>
    <n v="3351"/>
    <x v="0"/>
    <n v="45"/>
    <x v="1"/>
    <s v="USD"/>
    <n v="1401166800"/>
    <n v="1404363600"/>
    <b v="0"/>
    <b v="0"/>
    <s v="theater/plays"/>
    <n v="30.540075309306079"/>
    <x v="3"/>
    <x v="3"/>
  </r>
  <r>
    <n v="790"/>
    <x v="772"/>
    <x v="789"/>
    <n v="185900"/>
    <n v="56774"/>
    <x v="3"/>
    <n v="1113"/>
    <x v="1"/>
    <s v="USD"/>
    <n v="1266127200"/>
    <n v="1266645600"/>
    <b v="0"/>
    <b v="0"/>
    <s v="theater/plays"/>
    <n v="25.714285714285712"/>
    <x v="3"/>
    <x v="3"/>
  </r>
  <r>
    <n v="791"/>
    <x v="773"/>
    <x v="790"/>
    <n v="2100"/>
    <n v="540"/>
    <x v="0"/>
    <n v="6"/>
    <x v="1"/>
    <s v="USD"/>
    <n v="1481436000"/>
    <n v="1482818400"/>
    <b v="0"/>
    <b v="0"/>
    <s v="food/food trucks"/>
    <n v="34"/>
    <x v="0"/>
    <x v="0"/>
  </r>
  <r>
    <n v="792"/>
    <x v="774"/>
    <x v="791"/>
    <n v="2000"/>
    <n v="680"/>
    <x v="0"/>
    <n v="7"/>
    <x v="1"/>
    <s v="USD"/>
    <n v="1372222800"/>
    <n v="1374642000"/>
    <b v="0"/>
    <b v="1"/>
    <s v="theater/plays"/>
    <n v="1185.909090909091"/>
    <x v="3"/>
    <x v="3"/>
  </r>
  <r>
    <n v="793"/>
    <x v="775"/>
    <x v="792"/>
    <n v="1100"/>
    <n v="13045"/>
    <x v="1"/>
    <n v="181"/>
    <x v="5"/>
    <s v="CHF"/>
    <n v="1372136400"/>
    <n v="1372482000"/>
    <b v="0"/>
    <b v="0"/>
    <s v="publishing/nonfiction"/>
    <n v="125.39393939393939"/>
    <x v="5"/>
    <x v="9"/>
  </r>
  <r>
    <n v="794"/>
    <x v="776"/>
    <x v="793"/>
    <n v="6600"/>
    <n v="8276"/>
    <x v="1"/>
    <n v="110"/>
    <x v="1"/>
    <s v="USD"/>
    <n v="1513922400"/>
    <n v="1514959200"/>
    <b v="0"/>
    <b v="0"/>
    <s v="music/rock"/>
    <n v="14.394366197183098"/>
    <x v="1"/>
    <x v="1"/>
  </r>
  <r>
    <n v="795"/>
    <x v="777"/>
    <x v="794"/>
    <n v="7100"/>
    <n v="1022"/>
    <x v="0"/>
    <n v="31"/>
    <x v="1"/>
    <s v="USD"/>
    <n v="1477976400"/>
    <n v="1478235600"/>
    <b v="0"/>
    <b v="0"/>
    <s v="film &amp; video/drama"/>
    <n v="54.807692307692314"/>
    <x v="4"/>
    <x v="6"/>
  </r>
  <r>
    <n v="796"/>
    <x v="778"/>
    <x v="795"/>
    <n v="7800"/>
    <n v="4275"/>
    <x v="0"/>
    <n v="78"/>
    <x v="1"/>
    <s v="USD"/>
    <n v="1407474000"/>
    <n v="1408078800"/>
    <b v="0"/>
    <b v="1"/>
    <s v="games/mobile games"/>
    <n v="109.63157894736841"/>
    <x v="6"/>
    <x v="20"/>
  </r>
  <r>
    <n v="797"/>
    <x v="779"/>
    <x v="796"/>
    <n v="7600"/>
    <n v="8332"/>
    <x v="1"/>
    <n v="185"/>
    <x v="1"/>
    <s v="USD"/>
    <n v="1546149600"/>
    <n v="1548136800"/>
    <b v="0"/>
    <b v="0"/>
    <s v="technology/web"/>
    <n v="188.47058823529412"/>
    <x v="2"/>
    <x v="2"/>
  </r>
  <r>
    <n v="798"/>
    <x v="780"/>
    <x v="797"/>
    <n v="3400"/>
    <n v="6408"/>
    <x v="1"/>
    <n v="121"/>
    <x v="1"/>
    <s v="USD"/>
    <n v="1338440400"/>
    <n v="1340859600"/>
    <b v="0"/>
    <b v="1"/>
    <s v="theater/plays"/>
    <n v="87.008284023668637"/>
    <x v="3"/>
    <x v="3"/>
  </r>
  <r>
    <n v="799"/>
    <x v="781"/>
    <x v="798"/>
    <n v="84500"/>
    <n v="73522"/>
    <x v="0"/>
    <n v="1225"/>
    <x v="4"/>
    <s v="GBP"/>
    <n v="1454133600"/>
    <n v="1454479200"/>
    <b v="0"/>
    <b v="0"/>
    <s v="theater/plays"/>
    <n v="1"/>
    <x v="3"/>
    <x v="3"/>
  </r>
  <r>
    <n v="800"/>
    <x v="782"/>
    <x v="799"/>
    <n v="100"/>
    <n v="1"/>
    <x v="0"/>
    <n v="1"/>
    <x v="5"/>
    <s v="CHF"/>
    <n v="1434085200"/>
    <n v="1434430800"/>
    <b v="0"/>
    <b v="0"/>
    <s v="music/rock"/>
    <n v="202.9130434782609"/>
    <x v="1"/>
    <x v="1"/>
  </r>
  <r>
    <n v="801"/>
    <x v="783"/>
    <x v="800"/>
    <n v="2300"/>
    <n v="4667"/>
    <x v="1"/>
    <n v="106"/>
    <x v="1"/>
    <s v="USD"/>
    <n v="1577772000"/>
    <n v="1579672800"/>
    <b v="0"/>
    <b v="1"/>
    <s v="photography/photography books"/>
    <n v="197.03225806451613"/>
    <x v="7"/>
    <x v="14"/>
  </r>
  <r>
    <n v="802"/>
    <x v="784"/>
    <x v="801"/>
    <n v="6200"/>
    <n v="12216"/>
    <x v="1"/>
    <n v="142"/>
    <x v="1"/>
    <s v="USD"/>
    <n v="1562216400"/>
    <n v="1562389200"/>
    <b v="0"/>
    <b v="0"/>
    <s v="photography/photography books"/>
    <n v="107"/>
    <x v="7"/>
    <x v="14"/>
  </r>
  <r>
    <n v="803"/>
    <x v="785"/>
    <x v="802"/>
    <n v="6100"/>
    <n v="6527"/>
    <x v="1"/>
    <n v="233"/>
    <x v="1"/>
    <s v="USD"/>
    <n v="1548568800"/>
    <n v="1551506400"/>
    <b v="0"/>
    <b v="0"/>
    <s v="theater/plays"/>
    <n v="268.73076923076923"/>
    <x v="3"/>
    <x v="3"/>
  </r>
  <r>
    <n v="804"/>
    <x v="786"/>
    <x v="803"/>
    <n v="2600"/>
    <n v="6987"/>
    <x v="1"/>
    <n v="218"/>
    <x v="1"/>
    <s v="USD"/>
    <n v="1514872800"/>
    <n v="1516600800"/>
    <b v="0"/>
    <b v="0"/>
    <s v="music/rock"/>
    <n v="50.845360824742272"/>
    <x v="1"/>
    <x v="1"/>
  </r>
  <r>
    <n v="805"/>
    <x v="787"/>
    <x v="804"/>
    <n v="9700"/>
    <n v="4932"/>
    <x v="0"/>
    <n v="67"/>
    <x v="2"/>
    <s v="AUD"/>
    <n v="1416031200"/>
    <n v="1420437600"/>
    <b v="0"/>
    <b v="0"/>
    <s v="film &amp; video/documentary"/>
    <n v="1180.2857142857142"/>
    <x v="4"/>
    <x v="4"/>
  </r>
  <r>
    <n v="806"/>
    <x v="788"/>
    <x v="805"/>
    <n v="700"/>
    <n v="8262"/>
    <x v="1"/>
    <n v="76"/>
    <x v="1"/>
    <s v="USD"/>
    <n v="1330927200"/>
    <n v="1332997200"/>
    <b v="0"/>
    <b v="1"/>
    <s v="film &amp; video/drama"/>
    <n v="264"/>
    <x v="4"/>
    <x v="6"/>
  </r>
  <r>
    <n v="807"/>
    <x v="789"/>
    <x v="806"/>
    <n v="700"/>
    <n v="1848"/>
    <x v="1"/>
    <n v="43"/>
    <x v="1"/>
    <s v="USD"/>
    <n v="1571115600"/>
    <n v="1574920800"/>
    <b v="0"/>
    <b v="1"/>
    <s v="theater/plays"/>
    <n v="30.44230769230769"/>
    <x v="3"/>
    <x v="3"/>
  </r>
  <r>
    <n v="808"/>
    <x v="790"/>
    <x v="807"/>
    <n v="5200"/>
    <n v="1583"/>
    <x v="0"/>
    <n v="19"/>
    <x v="1"/>
    <s v="USD"/>
    <n v="1463461200"/>
    <n v="1464930000"/>
    <b v="0"/>
    <b v="0"/>
    <s v="food/food trucks"/>
    <n v="62.880681818181813"/>
    <x v="0"/>
    <x v="0"/>
  </r>
  <r>
    <n v="809"/>
    <x v="764"/>
    <x v="808"/>
    <n v="140800"/>
    <n v="88536"/>
    <x v="0"/>
    <n v="2108"/>
    <x v="5"/>
    <s v="CHF"/>
    <n v="1344920400"/>
    <n v="1345006800"/>
    <b v="0"/>
    <b v="0"/>
    <s v="film &amp; video/documentary"/>
    <n v="193.125"/>
    <x v="4"/>
    <x v="4"/>
  </r>
  <r>
    <n v="810"/>
    <x v="791"/>
    <x v="809"/>
    <n v="6400"/>
    <n v="12360"/>
    <x v="1"/>
    <n v="221"/>
    <x v="1"/>
    <s v="USD"/>
    <n v="1511848800"/>
    <n v="1512712800"/>
    <b v="0"/>
    <b v="1"/>
    <s v="theater/plays"/>
    <n v="77.102702702702715"/>
    <x v="3"/>
    <x v="3"/>
  </r>
  <r>
    <n v="811"/>
    <x v="792"/>
    <x v="810"/>
    <n v="92500"/>
    <n v="71320"/>
    <x v="0"/>
    <n v="679"/>
    <x v="1"/>
    <s v="USD"/>
    <n v="1452319200"/>
    <n v="1452492000"/>
    <b v="0"/>
    <b v="1"/>
    <s v="games/video games"/>
    <n v="225.52763819095478"/>
    <x v="6"/>
    <x v="11"/>
  </r>
  <r>
    <n v="812"/>
    <x v="793"/>
    <x v="811"/>
    <n v="59700"/>
    <n v="134640"/>
    <x v="1"/>
    <n v="2805"/>
    <x v="0"/>
    <s v="CAD"/>
    <n v="1523854800"/>
    <n v="1524286800"/>
    <b v="0"/>
    <b v="0"/>
    <s v="publishing/nonfiction"/>
    <n v="239.40625"/>
    <x v="5"/>
    <x v="9"/>
  </r>
  <r>
    <n v="813"/>
    <x v="794"/>
    <x v="812"/>
    <n v="3200"/>
    <n v="7661"/>
    <x v="1"/>
    <n v="68"/>
    <x v="1"/>
    <s v="USD"/>
    <n v="1346043600"/>
    <n v="1346907600"/>
    <b v="0"/>
    <b v="0"/>
    <s v="games/video games"/>
    <n v="92.1875"/>
    <x v="6"/>
    <x v="11"/>
  </r>
  <r>
    <n v="814"/>
    <x v="795"/>
    <x v="813"/>
    <n v="3200"/>
    <n v="2950"/>
    <x v="0"/>
    <n v="36"/>
    <x v="3"/>
    <s v="DKK"/>
    <n v="1464325200"/>
    <n v="1464498000"/>
    <b v="0"/>
    <b v="1"/>
    <s v="music/rock"/>
    <n v="130.23333333333335"/>
    <x v="1"/>
    <x v="1"/>
  </r>
  <r>
    <n v="815"/>
    <x v="796"/>
    <x v="814"/>
    <n v="9000"/>
    <n v="11721"/>
    <x v="1"/>
    <n v="183"/>
    <x v="0"/>
    <s v="CAD"/>
    <n v="1511935200"/>
    <n v="1514181600"/>
    <b v="0"/>
    <b v="0"/>
    <s v="music/rock"/>
    <n v="615.21739130434787"/>
    <x v="1"/>
    <x v="1"/>
  </r>
  <r>
    <n v="816"/>
    <x v="797"/>
    <x v="815"/>
    <n v="2300"/>
    <n v="14150"/>
    <x v="1"/>
    <n v="133"/>
    <x v="1"/>
    <s v="USD"/>
    <n v="1392012000"/>
    <n v="1392184800"/>
    <b v="1"/>
    <b v="1"/>
    <s v="theater/plays"/>
    <n v="368.79532163742692"/>
    <x v="3"/>
    <x v="3"/>
  </r>
  <r>
    <n v="817"/>
    <x v="798"/>
    <x v="816"/>
    <n v="51300"/>
    <n v="189192"/>
    <x v="1"/>
    <n v="2489"/>
    <x v="6"/>
    <s v="EUR"/>
    <n v="1556946000"/>
    <n v="1559365200"/>
    <b v="0"/>
    <b v="1"/>
    <s v="publishing/nonfiction"/>
    <n v="1094.8571428571429"/>
    <x v="5"/>
    <x v="9"/>
  </r>
  <r>
    <n v="818"/>
    <x v="311"/>
    <x v="817"/>
    <n v="700"/>
    <n v="7664"/>
    <x v="1"/>
    <n v="69"/>
    <x v="1"/>
    <s v="USD"/>
    <n v="1548050400"/>
    <n v="1549173600"/>
    <b v="0"/>
    <b v="1"/>
    <s v="theater/plays"/>
    <n v="50.662921348314605"/>
    <x v="3"/>
    <x v="3"/>
  </r>
  <r>
    <n v="819"/>
    <x v="799"/>
    <x v="818"/>
    <n v="8900"/>
    <n v="4509"/>
    <x v="0"/>
    <n v="47"/>
    <x v="1"/>
    <s v="USD"/>
    <n v="1353736800"/>
    <n v="1355032800"/>
    <b v="1"/>
    <b v="0"/>
    <s v="games/video games"/>
    <n v="800.6"/>
    <x v="6"/>
    <x v="11"/>
  </r>
  <r>
    <n v="820"/>
    <x v="800"/>
    <x v="819"/>
    <n v="1500"/>
    <n v="12009"/>
    <x v="1"/>
    <n v="279"/>
    <x v="4"/>
    <s v="GBP"/>
    <n v="1532840400"/>
    <n v="1533963600"/>
    <b v="0"/>
    <b v="1"/>
    <s v="music/rock"/>
    <n v="291.28571428571428"/>
    <x v="1"/>
    <x v="1"/>
  </r>
  <r>
    <n v="821"/>
    <x v="801"/>
    <x v="820"/>
    <n v="4900"/>
    <n v="14273"/>
    <x v="1"/>
    <n v="210"/>
    <x v="1"/>
    <s v="USD"/>
    <n v="1488261600"/>
    <n v="1489381200"/>
    <b v="0"/>
    <b v="0"/>
    <s v="film &amp; video/documentary"/>
    <n v="349.9666666666667"/>
    <x v="4"/>
    <x v="4"/>
  </r>
  <r>
    <n v="822"/>
    <x v="802"/>
    <x v="821"/>
    <n v="54000"/>
    <n v="188982"/>
    <x v="1"/>
    <n v="2100"/>
    <x v="1"/>
    <s v="USD"/>
    <n v="1393567200"/>
    <n v="1395032400"/>
    <b v="0"/>
    <b v="0"/>
    <s v="music/rock"/>
    <n v="357.07317073170731"/>
    <x v="1"/>
    <x v="1"/>
  </r>
  <r>
    <n v="823"/>
    <x v="803"/>
    <x v="822"/>
    <n v="4100"/>
    <n v="14640"/>
    <x v="1"/>
    <n v="252"/>
    <x v="1"/>
    <s v="USD"/>
    <n v="1410325200"/>
    <n v="1412485200"/>
    <b v="1"/>
    <b v="1"/>
    <s v="music/rock"/>
    <n v="126.48941176470588"/>
    <x v="1"/>
    <x v="1"/>
  </r>
  <r>
    <n v="824"/>
    <x v="804"/>
    <x v="823"/>
    <n v="85000"/>
    <n v="107516"/>
    <x v="1"/>
    <n v="1280"/>
    <x v="1"/>
    <s v="USD"/>
    <n v="1276923600"/>
    <n v="1279688400"/>
    <b v="0"/>
    <b v="1"/>
    <s v="publishing/nonfiction"/>
    <n v="387.5"/>
    <x v="5"/>
    <x v="9"/>
  </r>
  <r>
    <n v="825"/>
    <x v="805"/>
    <x v="824"/>
    <n v="3600"/>
    <n v="13950"/>
    <x v="1"/>
    <n v="157"/>
    <x v="4"/>
    <s v="GBP"/>
    <n v="1500958800"/>
    <n v="1501995600"/>
    <b v="0"/>
    <b v="0"/>
    <s v="film &amp; video/shorts"/>
    <n v="457.03571428571428"/>
    <x v="4"/>
    <x v="12"/>
  </r>
  <r>
    <n v="826"/>
    <x v="806"/>
    <x v="825"/>
    <n v="2800"/>
    <n v="12797"/>
    <x v="1"/>
    <n v="194"/>
    <x v="1"/>
    <s v="USD"/>
    <n v="1292220000"/>
    <n v="1294639200"/>
    <b v="0"/>
    <b v="1"/>
    <s v="theater/plays"/>
    <n v="266.69565217391306"/>
    <x v="3"/>
    <x v="3"/>
  </r>
  <r>
    <n v="827"/>
    <x v="807"/>
    <x v="826"/>
    <n v="2300"/>
    <n v="6134"/>
    <x v="1"/>
    <n v="82"/>
    <x v="2"/>
    <s v="AUD"/>
    <n v="1304398800"/>
    <n v="1305435600"/>
    <b v="0"/>
    <b v="1"/>
    <s v="film &amp; video/drama"/>
    <n v="69"/>
    <x v="4"/>
    <x v="6"/>
  </r>
  <r>
    <n v="828"/>
    <x v="808"/>
    <x v="827"/>
    <n v="7100"/>
    <n v="4899"/>
    <x v="0"/>
    <n v="70"/>
    <x v="1"/>
    <s v="USD"/>
    <n v="1535432400"/>
    <n v="1537592400"/>
    <b v="0"/>
    <b v="0"/>
    <s v="theater/plays"/>
    <n v="51.34375"/>
    <x v="3"/>
    <x v="3"/>
  </r>
  <r>
    <n v="829"/>
    <x v="809"/>
    <x v="828"/>
    <n v="9600"/>
    <n v="4929"/>
    <x v="0"/>
    <n v="154"/>
    <x v="1"/>
    <s v="USD"/>
    <n v="1433826000"/>
    <n v="1435122000"/>
    <b v="0"/>
    <b v="0"/>
    <s v="theater/plays"/>
    <n v="1.1710526315789473"/>
    <x v="3"/>
    <x v="3"/>
  </r>
  <r>
    <n v="830"/>
    <x v="810"/>
    <x v="829"/>
    <n v="121600"/>
    <n v="1424"/>
    <x v="0"/>
    <n v="22"/>
    <x v="1"/>
    <s v="USD"/>
    <n v="1514959200"/>
    <n v="1520056800"/>
    <b v="0"/>
    <b v="0"/>
    <s v="theater/plays"/>
    <n v="108.97734294541709"/>
    <x v="3"/>
    <x v="3"/>
  </r>
  <r>
    <n v="831"/>
    <x v="811"/>
    <x v="830"/>
    <n v="97100"/>
    <n v="105817"/>
    <x v="1"/>
    <n v="4233"/>
    <x v="1"/>
    <s v="USD"/>
    <n v="1332738000"/>
    <n v="1335675600"/>
    <b v="0"/>
    <b v="0"/>
    <s v="photography/photography books"/>
    <n v="315.17592592592592"/>
    <x v="7"/>
    <x v="14"/>
  </r>
  <r>
    <n v="832"/>
    <x v="812"/>
    <x v="831"/>
    <n v="43200"/>
    <n v="136156"/>
    <x v="1"/>
    <n v="1297"/>
    <x v="3"/>
    <s v="DKK"/>
    <n v="1445490000"/>
    <n v="1448431200"/>
    <b v="1"/>
    <b v="0"/>
    <s v="publishing/translations"/>
    <n v="157.69117647058823"/>
    <x v="5"/>
    <x v="18"/>
  </r>
  <r>
    <n v="833"/>
    <x v="813"/>
    <x v="832"/>
    <n v="6800"/>
    <n v="10723"/>
    <x v="1"/>
    <n v="165"/>
    <x v="3"/>
    <s v="DKK"/>
    <n v="1297663200"/>
    <n v="1298613600"/>
    <b v="0"/>
    <b v="0"/>
    <s v="publishing/translations"/>
    <n v="153.8082191780822"/>
    <x v="5"/>
    <x v="18"/>
  </r>
  <r>
    <n v="834"/>
    <x v="814"/>
    <x v="833"/>
    <n v="7300"/>
    <n v="11228"/>
    <x v="1"/>
    <n v="119"/>
    <x v="1"/>
    <s v="USD"/>
    <n v="1371963600"/>
    <n v="1372482000"/>
    <b v="0"/>
    <b v="0"/>
    <s v="theater/plays"/>
    <n v="89.738979118329468"/>
    <x v="3"/>
    <x v="3"/>
  </r>
  <r>
    <n v="835"/>
    <x v="815"/>
    <x v="834"/>
    <n v="86200"/>
    <n v="77355"/>
    <x v="0"/>
    <n v="1758"/>
    <x v="1"/>
    <s v="USD"/>
    <n v="1425103200"/>
    <n v="1425621600"/>
    <b v="0"/>
    <b v="0"/>
    <s v="technology/web"/>
    <n v="75.135802469135797"/>
    <x v="2"/>
    <x v="2"/>
  </r>
  <r>
    <n v="836"/>
    <x v="816"/>
    <x v="835"/>
    <n v="8100"/>
    <n v="6086"/>
    <x v="0"/>
    <n v="94"/>
    <x v="1"/>
    <s v="USD"/>
    <n v="1265349600"/>
    <n v="1266300000"/>
    <b v="0"/>
    <b v="0"/>
    <s v="music/indie rock"/>
    <n v="852.88135593220341"/>
    <x v="1"/>
    <x v="7"/>
  </r>
  <r>
    <n v="837"/>
    <x v="817"/>
    <x v="836"/>
    <n v="17700"/>
    <n v="150960"/>
    <x v="1"/>
    <n v="1797"/>
    <x v="1"/>
    <s v="USD"/>
    <n v="1301202000"/>
    <n v="1305867600"/>
    <b v="0"/>
    <b v="0"/>
    <s v="music/jazz"/>
    <n v="138.90625"/>
    <x v="1"/>
    <x v="17"/>
  </r>
  <r>
    <n v="838"/>
    <x v="818"/>
    <x v="837"/>
    <n v="6400"/>
    <n v="8890"/>
    <x v="1"/>
    <n v="261"/>
    <x v="1"/>
    <s v="USD"/>
    <n v="1538024400"/>
    <n v="1538802000"/>
    <b v="0"/>
    <b v="0"/>
    <s v="theater/plays"/>
    <n v="190.18181818181819"/>
    <x v="3"/>
    <x v="3"/>
  </r>
  <r>
    <n v="839"/>
    <x v="819"/>
    <x v="838"/>
    <n v="7700"/>
    <n v="14644"/>
    <x v="1"/>
    <n v="157"/>
    <x v="1"/>
    <s v="USD"/>
    <n v="1395032400"/>
    <n v="1398920400"/>
    <b v="0"/>
    <b v="1"/>
    <s v="film &amp; video/documentary"/>
    <n v="100.24333619948409"/>
    <x v="4"/>
    <x v="4"/>
  </r>
  <r>
    <n v="840"/>
    <x v="820"/>
    <x v="839"/>
    <n v="116300"/>
    <n v="116583"/>
    <x v="1"/>
    <n v="3533"/>
    <x v="1"/>
    <s v="USD"/>
    <n v="1405486800"/>
    <n v="1405659600"/>
    <b v="0"/>
    <b v="1"/>
    <s v="theater/plays"/>
    <n v="142.75824175824175"/>
    <x v="3"/>
    <x v="3"/>
  </r>
  <r>
    <n v="841"/>
    <x v="821"/>
    <x v="840"/>
    <n v="9100"/>
    <n v="12991"/>
    <x v="1"/>
    <n v="155"/>
    <x v="1"/>
    <s v="USD"/>
    <n v="1455861600"/>
    <n v="1457244000"/>
    <b v="0"/>
    <b v="0"/>
    <s v="technology/web"/>
    <n v="563.13333333333333"/>
    <x v="2"/>
    <x v="2"/>
  </r>
  <r>
    <n v="842"/>
    <x v="822"/>
    <x v="841"/>
    <n v="1500"/>
    <n v="8447"/>
    <x v="1"/>
    <n v="132"/>
    <x v="6"/>
    <s v="EUR"/>
    <n v="1529038800"/>
    <n v="1529298000"/>
    <b v="0"/>
    <b v="0"/>
    <s v="technology/wearables"/>
    <n v="30.715909090909086"/>
    <x v="2"/>
    <x v="8"/>
  </r>
  <r>
    <n v="843"/>
    <x v="823"/>
    <x v="842"/>
    <n v="8800"/>
    <n v="2703"/>
    <x v="0"/>
    <n v="33"/>
    <x v="1"/>
    <s v="USD"/>
    <n v="1535259600"/>
    <n v="1535778000"/>
    <b v="0"/>
    <b v="0"/>
    <s v="photography/photography books"/>
    <n v="99.39772727272728"/>
    <x v="7"/>
    <x v="14"/>
  </r>
  <r>
    <n v="844"/>
    <x v="824"/>
    <x v="843"/>
    <n v="8800"/>
    <n v="8747"/>
    <x v="3"/>
    <n v="94"/>
    <x v="1"/>
    <s v="USD"/>
    <n v="1327212000"/>
    <n v="1327471200"/>
    <b v="0"/>
    <b v="0"/>
    <s v="film &amp; video/documentary"/>
    <n v="197.54935622317598"/>
    <x v="4"/>
    <x v="4"/>
  </r>
  <r>
    <n v="845"/>
    <x v="825"/>
    <x v="844"/>
    <n v="69900"/>
    <n v="138087"/>
    <x v="1"/>
    <n v="1354"/>
    <x v="4"/>
    <s v="GBP"/>
    <n v="1526360400"/>
    <n v="1529557200"/>
    <b v="0"/>
    <b v="0"/>
    <s v="technology/web"/>
    <n v="508.5"/>
    <x v="2"/>
    <x v="2"/>
  </r>
  <r>
    <n v="846"/>
    <x v="826"/>
    <x v="845"/>
    <n v="1000"/>
    <n v="5085"/>
    <x v="1"/>
    <n v="48"/>
    <x v="1"/>
    <s v="USD"/>
    <n v="1532149200"/>
    <n v="1535259600"/>
    <b v="1"/>
    <b v="1"/>
    <s v="technology/web"/>
    <n v="237.74468085106383"/>
    <x v="2"/>
    <x v="2"/>
  </r>
  <r>
    <n v="847"/>
    <x v="827"/>
    <x v="846"/>
    <n v="4700"/>
    <n v="11174"/>
    <x v="1"/>
    <n v="110"/>
    <x v="1"/>
    <s v="USD"/>
    <n v="1515304800"/>
    <n v="1515564000"/>
    <b v="0"/>
    <b v="0"/>
    <s v="food/food trucks"/>
    <n v="338.46875"/>
    <x v="0"/>
    <x v="0"/>
  </r>
  <r>
    <n v="848"/>
    <x v="828"/>
    <x v="847"/>
    <n v="3200"/>
    <n v="10831"/>
    <x v="1"/>
    <n v="172"/>
    <x v="1"/>
    <s v="USD"/>
    <n v="1276318800"/>
    <n v="1277096400"/>
    <b v="0"/>
    <b v="0"/>
    <s v="film &amp; video/drama"/>
    <n v="133.08955223880596"/>
    <x v="4"/>
    <x v="6"/>
  </r>
  <r>
    <n v="849"/>
    <x v="829"/>
    <x v="848"/>
    <n v="6700"/>
    <n v="8917"/>
    <x v="1"/>
    <n v="307"/>
    <x v="1"/>
    <s v="USD"/>
    <n v="1328767200"/>
    <n v="1329026400"/>
    <b v="0"/>
    <b v="1"/>
    <s v="music/indie rock"/>
    <n v="1"/>
    <x v="1"/>
    <x v="7"/>
  </r>
  <r>
    <n v="850"/>
    <x v="830"/>
    <x v="849"/>
    <n v="100"/>
    <n v="1"/>
    <x v="0"/>
    <n v="1"/>
    <x v="1"/>
    <s v="USD"/>
    <n v="1321682400"/>
    <n v="1322978400"/>
    <b v="1"/>
    <b v="0"/>
    <s v="music/rock"/>
    <n v="207.79999999999998"/>
    <x v="1"/>
    <x v="1"/>
  </r>
  <r>
    <n v="851"/>
    <x v="831"/>
    <x v="850"/>
    <n v="6000"/>
    <n v="12468"/>
    <x v="1"/>
    <n v="160"/>
    <x v="1"/>
    <s v="USD"/>
    <n v="1335934800"/>
    <n v="1338786000"/>
    <b v="0"/>
    <b v="0"/>
    <s v="music/electric music"/>
    <n v="51.122448979591837"/>
    <x v="1"/>
    <x v="5"/>
  </r>
  <r>
    <n v="852"/>
    <x v="832"/>
    <x v="851"/>
    <n v="4900"/>
    <n v="2505"/>
    <x v="0"/>
    <n v="31"/>
    <x v="1"/>
    <s v="USD"/>
    <n v="1310792400"/>
    <n v="1311656400"/>
    <b v="0"/>
    <b v="1"/>
    <s v="games/video games"/>
    <n v="652.05847953216369"/>
    <x v="6"/>
    <x v="11"/>
  </r>
  <r>
    <n v="853"/>
    <x v="833"/>
    <x v="852"/>
    <n v="17100"/>
    <n v="111502"/>
    <x v="1"/>
    <n v="1467"/>
    <x v="0"/>
    <s v="CAD"/>
    <n v="1308546000"/>
    <n v="1308978000"/>
    <b v="0"/>
    <b v="1"/>
    <s v="music/indie rock"/>
    <n v="113.63099415204678"/>
    <x v="1"/>
    <x v="7"/>
  </r>
  <r>
    <n v="854"/>
    <x v="834"/>
    <x v="853"/>
    <n v="171000"/>
    <n v="194309"/>
    <x v="1"/>
    <n v="2662"/>
    <x v="0"/>
    <s v="CAD"/>
    <n v="1574056800"/>
    <n v="1576389600"/>
    <b v="0"/>
    <b v="0"/>
    <s v="publishing/fiction"/>
    <n v="102.37606837606839"/>
    <x v="5"/>
    <x v="13"/>
  </r>
  <r>
    <n v="855"/>
    <x v="835"/>
    <x v="854"/>
    <n v="23400"/>
    <n v="23956"/>
    <x v="1"/>
    <n v="452"/>
    <x v="2"/>
    <s v="AUD"/>
    <n v="1308373200"/>
    <n v="1311051600"/>
    <b v="0"/>
    <b v="0"/>
    <s v="theater/plays"/>
    <n v="356.58333333333331"/>
    <x v="3"/>
    <x v="3"/>
  </r>
  <r>
    <n v="856"/>
    <x v="764"/>
    <x v="855"/>
    <n v="2400"/>
    <n v="8558"/>
    <x v="1"/>
    <n v="158"/>
    <x v="1"/>
    <s v="USD"/>
    <n v="1335243600"/>
    <n v="1336712400"/>
    <b v="0"/>
    <b v="0"/>
    <s v="food/food trucks"/>
    <n v="139.86792452830187"/>
    <x v="0"/>
    <x v="0"/>
  </r>
  <r>
    <n v="857"/>
    <x v="836"/>
    <x v="856"/>
    <n v="5300"/>
    <n v="7413"/>
    <x v="1"/>
    <n v="225"/>
    <x v="5"/>
    <s v="CHF"/>
    <n v="1328421600"/>
    <n v="1330408800"/>
    <b v="1"/>
    <b v="0"/>
    <s v="film &amp; video/shorts"/>
    <n v="69.45"/>
    <x v="4"/>
    <x v="12"/>
  </r>
  <r>
    <n v="858"/>
    <x v="837"/>
    <x v="857"/>
    <n v="4000"/>
    <n v="2778"/>
    <x v="0"/>
    <n v="35"/>
    <x v="1"/>
    <s v="USD"/>
    <n v="1524286800"/>
    <n v="1524891600"/>
    <b v="1"/>
    <b v="0"/>
    <s v="food/food trucks"/>
    <n v="35.534246575342465"/>
    <x v="0"/>
    <x v="0"/>
  </r>
  <r>
    <n v="859"/>
    <x v="838"/>
    <x v="858"/>
    <n v="7300"/>
    <n v="2594"/>
    <x v="0"/>
    <n v="63"/>
    <x v="1"/>
    <s v="USD"/>
    <n v="1362117600"/>
    <n v="1363669200"/>
    <b v="0"/>
    <b v="1"/>
    <s v="theater/plays"/>
    <n v="251.65"/>
    <x v="3"/>
    <x v="3"/>
  </r>
  <r>
    <n v="860"/>
    <x v="839"/>
    <x v="859"/>
    <n v="2000"/>
    <n v="5033"/>
    <x v="1"/>
    <n v="65"/>
    <x v="1"/>
    <s v="USD"/>
    <n v="1550556000"/>
    <n v="1551420000"/>
    <b v="0"/>
    <b v="1"/>
    <s v="technology/wearables"/>
    <n v="105.87500000000001"/>
    <x v="2"/>
    <x v="8"/>
  </r>
  <r>
    <n v="861"/>
    <x v="840"/>
    <x v="860"/>
    <n v="8800"/>
    <n v="9317"/>
    <x v="1"/>
    <n v="163"/>
    <x v="1"/>
    <s v="USD"/>
    <n v="1269147600"/>
    <n v="1269838800"/>
    <b v="0"/>
    <b v="0"/>
    <s v="theater/plays"/>
    <n v="187.42857142857144"/>
    <x v="3"/>
    <x v="3"/>
  </r>
  <r>
    <n v="862"/>
    <x v="841"/>
    <x v="861"/>
    <n v="3500"/>
    <n v="6560"/>
    <x v="1"/>
    <n v="85"/>
    <x v="1"/>
    <s v="USD"/>
    <n v="1312174800"/>
    <n v="1312520400"/>
    <b v="0"/>
    <b v="0"/>
    <s v="theater/plays"/>
    <n v="386.78571428571428"/>
    <x v="3"/>
    <x v="3"/>
  </r>
  <r>
    <n v="863"/>
    <x v="842"/>
    <x v="862"/>
    <n v="1400"/>
    <n v="5415"/>
    <x v="1"/>
    <n v="217"/>
    <x v="1"/>
    <s v="USD"/>
    <n v="1434517200"/>
    <n v="1436504400"/>
    <b v="0"/>
    <b v="1"/>
    <s v="film &amp; video/television"/>
    <n v="347.07142857142856"/>
    <x v="4"/>
    <x v="19"/>
  </r>
  <r>
    <n v="864"/>
    <x v="843"/>
    <x v="863"/>
    <n v="4200"/>
    <n v="14577"/>
    <x v="1"/>
    <n v="150"/>
    <x v="1"/>
    <s v="USD"/>
    <n v="1471582800"/>
    <n v="1472014800"/>
    <b v="0"/>
    <b v="0"/>
    <s v="film &amp; video/shorts"/>
    <n v="185.82098765432099"/>
    <x v="4"/>
    <x v="12"/>
  </r>
  <r>
    <n v="865"/>
    <x v="844"/>
    <x v="864"/>
    <n v="81000"/>
    <n v="150515"/>
    <x v="1"/>
    <n v="3272"/>
    <x v="1"/>
    <s v="USD"/>
    <n v="1410757200"/>
    <n v="1411534800"/>
    <b v="0"/>
    <b v="0"/>
    <s v="theater/plays"/>
    <n v="43.241247264770237"/>
    <x v="3"/>
    <x v="3"/>
  </r>
  <r>
    <n v="866"/>
    <x v="845"/>
    <x v="865"/>
    <n v="182800"/>
    <n v="79045"/>
    <x v="3"/>
    <n v="898"/>
    <x v="1"/>
    <s v="USD"/>
    <n v="1304830800"/>
    <n v="1304917200"/>
    <b v="0"/>
    <b v="0"/>
    <s v="photography/photography books"/>
    <n v="162.4375"/>
    <x v="7"/>
    <x v="14"/>
  </r>
  <r>
    <n v="867"/>
    <x v="846"/>
    <x v="866"/>
    <n v="4800"/>
    <n v="7797"/>
    <x v="1"/>
    <n v="300"/>
    <x v="1"/>
    <s v="USD"/>
    <n v="1539061200"/>
    <n v="1539579600"/>
    <b v="0"/>
    <b v="0"/>
    <s v="food/food trucks"/>
    <n v="184.84285714285716"/>
    <x v="0"/>
    <x v="0"/>
  </r>
  <r>
    <n v="868"/>
    <x v="847"/>
    <x v="867"/>
    <n v="7000"/>
    <n v="12939"/>
    <x v="1"/>
    <n v="126"/>
    <x v="1"/>
    <s v="USD"/>
    <n v="1381554000"/>
    <n v="1382504400"/>
    <b v="0"/>
    <b v="0"/>
    <s v="theater/plays"/>
    <n v="23.703520691785052"/>
    <x v="3"/>
    <x v="3"/>
  </r>
  <r>
    <n v="869"/>
    <x v="848"/>
    <x v="868"/>
    <n v="161900"/>
    <n v="38376"/>
    <x v="0"/>
    <n v="526"/>
    <x v="1"/>
    <s v="USD"/>
    <n v="1277096400"/>
    <n v="1278306000"/>
    <b v="0"/>
    <b v="0"/>
    <s v="film &amp; video/drama"/>
    <n v="89.870129870129873"/>
    <x v="4"/>
    <x v="6"/>
  </r>
  <r>
    <n v="870"/>
    <x v="849"/>
    <x v="869"/>
    <n v="7700"/>
    <n v="6920"/>
    <x v="0"/>
    <n v="121"/>
    <x v="1"/>
    <s v="USD"/>
    <n v="1440392400"/>
    <n v="1442552400"/>
    <b v="0"/>
    <b v="0"/>
    <s v="theater/plays"/>
    <n v="272.6041958041958"/>
    <x v="3"/>
    <x v="3"/>
  </r>
  <r>
    <n v="871"/>
    <x v="850"/>
    <x v="870"/>
    <n v="71500"/>
    <n v="194912"/>
    <x v="1"/>
    <n v="2320"/>
    <x v="1"/>
    <s v="USD"/>
    <n v="1509512400"/>
    <n v="1511071200"/>
    <b v="0"/>
    <b v="1"/>
    <s v="theater/plays"/>
    <n v="170.04255319148936"/>
    <x v="3"/>
    <x v="3"/>
  </r>
  <r>
    <n v="872"/>
    <x v="851"/>
    <x v="871"/>
    <n v="4700"/>
    <n v="7992"/>
    <x v="1"/>
    <n v="81"/>
    <x v="2"/>
    <s v="AUD"/>
    <n v="1535950800"/>
    <n v="1536382800"/>
    <b v="0"/>
    <b v="0"/>
    <s v="film &amp; video/science fiction"/>
    <n v="188.28503562945369"/>
    <x v="4"/>
    <x v="22"/>
  </r>
  <r>
    <n v="873"/>
    <x v="852"/>
    <x v="872"/>
    <n v="42100"/>
    <n v="79268"/>
    <x v="1"/>
    <n v="1887"/>
    <x v="1"/>
    <s v="USD"/>
    <n v="1389160800"/>
    <n v="1389592800"/>
    <b v="0"/>
    <b v="0"/>
    <s v="photography/photography books"/>
    <n v="346.93532338308455"/>
    <x v="7"/>
    <x v="14"/>
  </r>
  <r>
    <n v="874"/>
    <x v="853"/>
    <x v="873"/>
    <n v="40200"/>
    <n v="139468"/>
    <x v="1"/>
    <n v="4358"/>
    <x v="1"/>
    <s v="USD"/>
    <n v="1271998800"/>
    <n v="1275282000"/>
    <b v="0"/>
    <b v="1"/>
    <s v="photography/photography books"/>
    <n v="69.177215189873422"/>
    <x v="7"/>
    <x v="14"/>
  </r>
  <r>
    <n v="875"/>
    <x v="854"/>
    <x v="874"/>
    <n v="7900"/>
    <n v="5465"/>
    <x v="0"/>
    <n v="67"/>
    <x v="1"/>
    <s v="USD"/>
    <n v="1294898400"/>
    <n v="1294984800"/>
    <b v="0"/>
    <b v="0"/>
    <s v="music/rock"/>
    <n v="25.433734939759034"/>
    <x v="1"/>
    <x v="1"/>
  </r>
  <r>
    <n v="876"/>
    <x v="855"/>
    <x v="875"/>
    <n v="8300"/>
    <n v="2111"/>
    <x v="0"/>
    <n v="57"/>
    <x v="0"/>
    <s v="CAD"/>
    <n v="1559970000"/>
    <n v="1562043600"/>
    <b v="0"/>
    <b v="0"/>
    <s v="photography/photography books"/>
    <n v="77.400977995110026"/>
    <x v="7"/>
    <x v="14"/>
  </r>
  <r>
    <n v="877"/>
    <x v="856"/>
    <x v="876"/>
    <n v="163600"/>
    <n v="126628"/>
    <x v="0"/>
    <n v="1229"/>
    <x v="1"/>
    <s v="USD"/>
    <n v="1469509200"/>
    <n v="1469595600"/>
    <b v="0"/>
    <b v="0"/>
    <s v="food/food trucks"/>
    <n v="37.481481481481481"/>
    <x v="0"/>
    <x v="0"/>
  </r>
  <r>
    <n v="878"/>
    <x v="857"/>
    <x v="877"/>
    <n v="2700"/>
    <n v="1012"/>
    <x v="0"/>
    <n v="12"/>
    <x v="6"/>
    <s v="EUR"/>
    <n v="1579068000"/>
    <n v="1581141600"/>
    <b v="0"/>
    <b v="0"/>
    <s v="music/metal"/>
    <n v="543.79999999999995"/>
    <x v="1"/>
    <x v="16"/>
  </r>
  <r>
    <n v="879"/>
    <x v="858"/>
    <x v="878"/>
    <n v="1000"/>
    <n v="5438"/>
    <x v="1"/>
    <n v="53"/>
    <x v="1"/>
    <s v="USD"/>
    <n v="1487743200"/>
    <n v="1488520800"/>
    <b v="0"/>
    <b v="0"/>
    <s v="publishing/nonfiction"/>
    <n v="228.52189349112427"/>
    <x v="5"/>
    <x v="9"/>
  </r>
  <r>
    <n v="880"/>
    <x v="859"/>
    <x v="879"/>
    <n v="84500"/>
    <n v="193101"/>
    <x v="1"/>
    <n v="2414"/>
    <x v="1"/>
    <s v="USD"/>
    <n v="1563685200"/>
    <n v="1563858000"/>
    <b v="0"/>
    <b v="0"/>
    <s v="music/electric music"/>
    <n v="38.948339483394832"/>
    <x v="1"/>
    <x v="5"/>
  </r>
  <r>
    <n v="881"/>
    <x v="860"/>
    <x v="880"/>
    <n v="81300"/>
    <n v="31665"/>
    <x v="0"/>
    <n v="452"/>
    <x v="1"/>
    <s v="USD"/>
    <n v="1436418000"/>
    <n v="1438923600"/>
    <b v="0"/>
    <b v="1"/>
    <s v="theater/plays"/>
    <n v="370"/>
    <x v="3"/>
    <x v="3"/>
  </r>
  <r>
    <n v="882"/>
    <x v="861"/>
    <x v="881"/>
    <n v="800"/>
    <n v="2960"/>
    <x v="1"/>
    <n v="80"/>
    <x v="1"/>
    <s v="USD"/>
    <n v="1421820000"/>
    <n v="1422165600"/>
    <b v="0"/>
    <b v="0"/>
    <s v="theater/plays"/>
    <n v="237.91176470588232"/>
    <x v="3"/>
    <x v="3"/>
  </r>
  <r>
    <n v="883"/>
    <x v="862"/>
    <x v="882"/>
    <n v="3400"/>
    <n v="8089"/>
    <x v="1"/>
    <n v="193"/>
    <x v="1"/>
    <s v="USD"/>
    <n v="1274763600"/>
    <n v="1277874000"/>
    <b v="0"/>
    <b v="0"/>
    <s v="film &amp; video/shorts"/>
    <n v="64.036299765807954"/>
    <x v="4"/>
    <x v="12"/>
  </r>
  <r>
    <n v="884"/>
    <x v="863"/>
    <x v="883"/>
    <n v="170800"/>
    <n v="109374"/>
    <x v="0"/>
    <n v="1886"/>
    <x v="1"/>
    <s v="USD"/>
    <n v="1399179600"/>
    <n v="1399352400"/>
    <b v="0"/>
    <b v="1"/>
    <s v="theater/plays"/>
    <n v="118.27777777777777"/>
    <x v="3"/>
    <x v="3"/>
  </r>
  <r>
    <n v="885"/>
    <x v="864"/>
    <x v="884"/>
    <n v="1800"/>
    <n v="2129"/>
    <x v="1"/>
    <n v="52"/>
    <x v="1"/>
    <s v="USD"/>
    <n v="1275800400"/>
    <n v="1279083600"/>
    <b v="0"/>
    <b v="0"/>
    <s v="theater/plays"/>
    <n v="84.824037184594957"/>
    <x v="3"/>
    <x v="3"/>
  </r>
  <r>
    <n v="886"/>
    <x v="865"/>
    <x v="885"/>
    <n v="150600"/>
    <n v="127745"/>
    <x v="0"/>
    <n v="1825"/>
    <x v="1"/>
    <s v="USD"/>
    <n v="1282798800"/>
    <n v="1284354000"/>
    <b v="0"/>
    <b v="0"/>
    <s v="music/indie rock"/>
    <n v="29.346153846153843"/>
    <x v="1"/>
    <x v="7"/>
  </r>
  <r>
    <n v="887"/>
    <x v="866"/>
    <x v="886"/>
    <n v="7800"/>
    <n v="2289"/>
    <x v="0"/>
    <n v="31"/>
    <x v="1"/>
    <s v="USD"/>
    <n v="1437109200"/>
    <n v="1441170000"/>
    <b v="0"/>
    <b v="1"/>
    <s v="theater/plays"/>
    <n v="209.89655172413794"/>
    <x v="3"/>
    <x v="3"/>
  </r>
  <r>
    <n v="888"/>
    <x v="867"/>
    <x v="887"/>
    <n v="5800"/>
    <n v="12174"/>
    <x v="1"/>
    <n v="290"/>
    <x v="1"/>
    <s v="USD"/>
    <n v="1491886800"/>
    <n v="1493528400"/>
    <b v="0"/>
    <b v="0"/>
    <s v="theater/plays"/>
    <n v="169.78571428571431"/>
    <x v="3"/>
    <x v="3"/>
  </r>
  <r>
    <n v="889"/>
    <x v="868"/>
    <x v="888"/>
    <n v="5600"/>
    <n v="9508"/>
    <x v="1"/>
    <n v="122"/>
    <x v="1"/>
    <s v="USD"/>
    <n v="1394600400"/>
    <n v="1395205200"/>
    <b v="0"/>
    <b v="1"/>
    <s v="music/electric music"/>
    <n v="115.95907738095239"/>
    <x v="1"/>
    <x v="5"/>
  </r>
  <r>
    <n v="890"/>
    <x v="869"/>
    <x v="889"/>
    <n v="134400"/>
    <n v="155849"/>
    <x v="1"/>
    <n v="1470"/>
    <x v="1"/>
    <s v="USD"/>
    <n v="1561352400"/>
    <n v="1561438800"/>
    <b v="0"/>
    <b v="0"/>
    <s v="music/indie rock"/>
    <n v="258.59999999999997"/>
    <x v="1"/>
    <x v="7"/>
  </r>
  <r>
    <n v="891"/>
    <x v="870"/>
    <x v="890"/>
    <n v="3000"/>
    <n v="7758"/>
    <x v="1"/>
    <n v="165"/>
    <x v="0"/>
    <s v="CAD"/>
    <n v="1322892000"/>
    <n v="1326693600"/>
    <b v="0"/>
    <b v="0"/>
    <s v="film &amp; video/documentary"/>
    <n v="230.58333333333331"/>
    <x v="4"/>
    <x v="4"/>
  </r>
  <r>
    <n v="892"/>
    <x v="871"/>
    <x v="891"/>
    <n v="6000"/>
    <n v="13835"/>
    <x v="1"/>
    <n v="182"/>
    <x v="1"/>
    <s v="USD"/>
    <n v="1274418000"/>
    <n v="1277960400"/>
    <b v="0"/>
    <b v="0"/>
    <s v="publishing/translations"/>
    <n v="128.21428571428572"/>
    <x v="5"/>
    <x v="18"/>
  </r>
  <r>
    <n v="893"/>
    <x v="872"/>
    <x v="892"/>
    <n v="8400"/>
    <n v="10770"/>
    <x v="1"/>
    <n v="199"/>
    <x v="6"/>
    <s v="EUR"/>
    <n v="1434344400"/>
    <n v="1434690000"/>
    <b v="0"/>
    <b v="1"/>
    <s v="film &amp; video/documentary"/>
    <n v="188.70588235294116"/>
    <x v="4"/>
    <x v="4"/>
  </r>
  <r>
    <n v="894"/>
    <x v="873"/>
    <x v="893"/>
    <n v="1700"/>
    <n v="3208"/>
    <x v="1"/>
    <n v="56"/>
    <x v="4"/>
    <s v="GBP"/>
    <n v="1373518800"/>
    <n v="1376110800"/>
    <b v="0"/>
    <b v="1"/>
    <s v="film &amp; video/television"/>
    <n v="6.9511889862327907"/>
    <x v="4"/>
    <x v="19"/>
  </r>
  <r>
    <n v="895"/>
    <x v="874"/>
    <x v="894"/>
    <n v="159800"/>
    <n v="11108"/>
    <x v="0"/>
    <n v="107"/>
    <x v="1"/>
    <s v="USD"/>
    <n v="1517637600"/>
    <n v="1518415200"/>
    <b v="0"/>
    <b v="0"/>
    <s v="theater/plays"/>
    <n v="774.43434343434342"/>
    <x v="3"/>
    <x v="3"/>
  </r>
  <r>
    <n v="896"/>
    <x v="875"/>
    <x v="895"/>
    <n v="19800"/>
    <n v="153338"/>
    <x v="1"/>
    <n v="1460"/>
    <x v="2"/>
    <s v="AUD"/>
    <n v="1310619600"/>
    <n v="1310878800"/>
    <b v="0"/>
    <b v="1"/>
    <s v="food/food trucks"/>
    <n v="27.693181818181817"/>
    <x v="0"/>
    <x v="0"/>
  </r>
  <r>
    <n v="897"/>
    <x v="876"/>
    <x v="896"/>
    <n v="8800"/>
    <n v="2437"/>
    <x v="0"/>
    <n v="27"/>
    <x v="1"/>
    <s v="USD"/>
    <n v="1556427600"/>
    <n v="1556600400"/>
    <b v="0"/>
    <b v="0"/>
    <s v="theater/plays"/>
    <n v="52.479620323841424"/>
    <x v="3"/>
    <x v="3"/>
  </r>
  <r>
    <n v="898"/>
    <x v="877"/>
    <x v="897"/>
    <n v="179100"/>
    <n v="93991"/>
    <x v="0"/>
    <n v="1221"/>
    <x v="1"/>
    <s v="USD"/>
    <n v="1576476000"/>
    <n v="1576994400"/>
    <b v="0"/>
    <b v="0"/>
    <s v="film &amp; video/documentary"/>
    <n v="407.09677419354841"/>
    <x v="4"/>
    <x v="4"/>
  </r>
  <r>
    <n v="899"/>
    <x v="878"/>
    <x v="898"/>
    <n v="3100"/>
    <n v="12620"/>
    <x v="1"/>
    <n v="123"/>
    <x v="5"/>
    <s v="CHF"/>
    <n v="1381122000"/>
    <n v="1382677200"/>
    <b v="0"/>
    <b v="0"/>
    <s v="music/jazz"/>
    <n v="2"/>
    <x v="1"/>
    <x v="17"/>
  </r>
  <r>
    <n v="900"/>
    <x v="879"/>
    <x v="899"/>
    <n v="100"/>
    <n v="2"/>
    <x v="0"/>
    <n v="1"/>
    <x v="1"/>
    <s v="USD"/>
    <n v="1411102800"/>
    <n v="1411189200"/>
    <b v="0"/>
    <b v="1"/>
    <s v="technology/web"/>
    <n v="156.17857142857144"/>
    <x v="2"/>
    <x v="2"/>
  </r>
  <r>
    <n v="901"/>
    <x v="880"/>
    <x v="900"/>
    <n v="5600"/>
    <n v="8746"/>
    <x v="1"/>
    <n v="159"/>
    <x v="1"/>
    <s v="USD"/>
    <n v="1531803600"/>
    <n v="1534654800"/>
    <b v="0"/>
    <b v="1"/>
    <s v="music/rock"/>
    <n v="252.42857142857144"/>
    <x v="1"/>
    <x v="1"/>
  </r>
  <r>
    <n v="902"/>
    <x v="881"/>
    <x v="901"/>
    <n v="1400"/>
    <n v="3534"/>
    <x v="1"/>
    <n v="110"/>
    <x v="1"/>
    <s v="USD"/>
    <n v="1454133600"/>
    <n v="1457762400"/>
    <b v="0"/>
    <b v="0"/>
    <s v="technology/web"/>
    <n v="1.729268292682927"/>
    <x v="2"/>
    <x v="2"/>
  </r>
  <r>
    <n v="903"/>
    <x v="882"/>
    <x v="902"/>
    <n v="41000"/>
    <n v="709"/>
    <x v="2"/>
    <n v="14"/>
    <x v="1"/>
    <s v="USD"/>
    <n v="1336194000"/>
    <n v="1337490000"/>
    <b v="0"/>
    <b v="1"/>
    <s v="publishing/nonfiction"/>
    <n v="12.230769230769232"/>
    <x v="5"/>
    <x v="9"/>
  </r>
  <r>
    <n v="904"/>
    <x v="883"/>
    <x v="903"/>
    <n v="6500"/>
    <n v="795"/>
    <x v="0"/>
    <n v="16"/>
    <x v="1"/>
    <s v="USD"/>
    <n v="1349326800"/>
    <n v="1349672400"/>
    <b v="0"/>
    <b v="0"/>
    <s v="publishing/radio &amp; podcasts"/>
    <n v="163.98734177215189"/>
    <x v="5"/>
    <x v="15"/>
  </r>
  <r>
    <n v="905"/>
    <x v="884"/>
    <x v="904"/>
    <n v="7900"/>
    <n v="12955"/>
    <x v="1"/>
    <n v="236"/>
    <x v="1"/>
    <s v="USD"/>
    <n v="1379566800"/>
    <n v="1379826000"/>
    <b v="0"/>
    <b v="0"/>
    <s v="theater/plays"/>
    <n v="162.98181818181817"/>
    <x v="3"/>
    <x v="3"/>
  </r>
  <r>
    <n v="906"/>
    <x v="885"/>
    <x v="905"/>
    <n v="5500"/>
    <n v="8964"/>
    <x v="1"/>
    <n v="191"/>
    <x v="1"/>
    <s v="USD"/>
    <n v="1494651600"/>
    <n v="1497762000"/>
    <b v="1"/>
    <b v="1"/>
    <s v="film &amp; video/documentary"/>
    <n v="20.252747252747252"/>
    <x v="4"/>
    <x v="4"/>
  </r>
  <r>
    <n v="907"/>
    <x v="886"/>
    <x v="906"/>
    <n v="9100"/>
    <n v="1843"/>
    <x v="0"/>
    <n v="41"/>
    <x v="1"/>
    <s v="USD"/>
    <n v="1303880400"/>
    <n v="1304485200"/>
    <b v="0"/>
    <b v="0"/>
    <s v="theater/plays"/>
    <n v="319.24083769633506"/>
    <x v="3"/>
    <x v="3"/>
  </r>
  <r>
    <n v="908"/>
    <x v="887"/>
    <x v="907"/>
    <n v="38200"/>
    <n v="121950"/>
    <x v="1"/>
    <n v="3934"/>
    <x v="1"/>
    <s v="USD"/>
    <n v="1335934800"/>
    <n v="1336885200"/>
    <b v="0"/>
    <b v="0"/>
    <s v="games/video games"/>
    <n v="478.94444444444446"/>
    <x v="6"/>
    <x v="11"/>
  </r>
  <r>
    <n v="909"/>
    <x v="888"/>
    <x v="908"/>
    <n v="1800"/>
    <n v="8621"/>
    <x v="1"/>
    <n v="80"/>
    <x v="0"/>
    <s v="CAD"/>
    <n v="1528088400"/>
    <n v="1530421200"/>
    <b v="0"/>
    <b v="1"/>
    <s v="theater/plays"/>
    <n v="19.556634304207122"/>
    <x v="3"/>
    <x v="3"/>
  </r>
  <r>
    <n v="910"/>
    <x v="889"/>
    <x v="909"/>
    <n v="154500"/>
    <n v="30215"/>
    <x v="3"/>
    <n v="296"/>
    <x v="1"/>
    <s v="USD"/>
    <n v="1421906400"/>
    <n v="1421992800"/>
    <b v="0"/>
    <b v="0"/>
    <s v="theater/plays"/>
    <n v="198.94827586206895"/>
    <x v="3"/>
    <x v="3"/>
  </r>
  <r>
    <n v="911"/>
    <x v="890"/>
    <x v="910"/>
    <n v="5800"/>
    <n v="11539"/>
    <x v="1"/>
    <n v="462"/>
    <x v="1"/>
    <s v="USD"/>
    <n v="1568005200"/>
    <n v="1568178000"/>
    <b v="1"/>
    <b v="0"/>
    <s v="technology/web"/>
    <n v="795"/>
    <x v="2"/>
    <x v="2"/>
  </r>
  <r>
    <n v="912"/>
    <x v="891"/>
    <x v="911"/>
    <n v="1800"/>
    <n v="14310"/>
    <x v="1"/>
    <n v="179"/>
    <x v="1"/>
    <s v="USD"/>
    <n v="1346821200"/>
    <n v="1347944400"/>
    <b v="1"/>
    <b v="0"/>
    <s v="film &amp; video/drama"/>
    <n v="50.621082621082621"/>
    <x v="4"/>
    <x v="6"/>
  </r>
  <r>
    <n v="913"/>
    <x v="892"/>
    <x v="912"/>
    <n v="70200"/>
    <n v="35536"/>
    <x v="0"/>
    <n v="523"/>
    <x v="2"/>
    <s v="AUD"/>
    <n v="1557637200"/>
    <n v="1558760400"/>
    <b v="0"/>
    <b v="0"/>
    <s v="film &amp; video/drama"/>
    <n v="57.4375"/>
    <x v="4"/>
    <x v="6"/>
  </r>
  <r>
    <n v="914"/>
    <x v="893"/>
    <x v="913"/>
    <n v="6400"/>
    <n v="3676"/>
    <x v="0"/>
    <n v="141"/>
    <x v="4"/>
    <s v="GBP"/>
    <n v="1375592400"/>
    <n v="1376629200"/>
    <b v="0"/>
    <b v="0"/>
    <s v="theater/plays"/>
    <n v="155.62827640984909"/>
    <x v="3"/>
    <x v="3"/>
  </r>
  <r>
    <n v="915"/>
    <x v="894"/>
    <x v="914"/>
    <n v="125900"/>
    <n v="195936"/>
    <x v="1"/>
    <n v="1866"/>
    <x v="4"/>
    <s v="GBP"/>
    <n v="1503982800"/>
    <n v="1504760400"/>
    <b v="0"/>
    <b v="0"/>
    <s v="film &amp; video/television"/>
    <n v="36.297297297297298"/>
    <x v="4"/>
    <x v="19"/>
  </r>
  <r>
    <n v="916"/>
    <x v="895"/>
    <x v="915"/>
    <n v="3700"/>
    <n v="1343"/>
    <x v="0"/>
    <n v="52"/>
    <x v="1"/>
    <s v="USD"/>
    <n v="1418882400"/>
    <n v="1419660000"/>
    <b v="0"/>
    <b v="0"/>
    <s v="photography/photography books"/>
    <n v="58.25"/>
    <x v="7"/>
    <x v="14"/>
  </r>
  <r>
    <n v="917"/>
    <x v="896"/>
    <x v="916"/>
    <n v="3600"/>
    <n v="2097"/>
    <x v="2"/>
    <n v="27"/>
    <x v="4"/>
    <s v="GBP"/>
    <n v="1309237200"/>
    <n v="1311310800"/>
    <b v="0"/>
    <b v="1"/>
    <s v="film &amp; video/shorts"/>
    <n v="237.39473684210526"/>
    <x v="4"/>
    <x v="12"/>
  </r>
  <r>
    <n v="918"/>
    <x v="897"/>
    <x v="917"/>
    <n v="3800"/>
    <n v="9021"/>
    <x v="1"/>
    <n v="156"/>
    <x v="5"/>
    <s v="CHF"/>
    <n v="1343365200"/>
    <n v="1344315600"/>
    <b v="0"/>
    <b v="0"/>
    <s v="publishing/radio &amp; podcasts"/>
    <n v="58.75"/>
    <x v="5"/>
    <x v="15"/>
  </r>
  <r>
    <n v="919"/>
    <x v="898"/>
    <x v="918"/>
    <n v="35600"/>
    <n v="20915"/>
    <x v="0"/>
    <n v="225"/>
    <x v="2"/>
    <s v="AUD"/>
    <n v="1507957200"/>
    <n v="1510725600"/>
    <b v="0"/>
    <b v="1"/>
    <s v="theater/plays"/>
    <n v="182.56603773584905"/>
    <x v="3"/>
    <x v="3"/>
  </r>
  <r>
    <n v="920"/>
    <x v="899"/>
    <x v="919"/>
    <n v="5300"/>
    <n v="9676"/>
    <x v="1"/>
    <n v="255"/>
    <x v="1"/>
    <s v="USD"/>
    <n v="1549519200"/>
    <n v="1551247200"/>
    <b v="1"/>
    <b v="0"/>
    <s v="film &amp; video/animation"/>
    <n v="0.75436408977556113"/>
    <x v="4"/>
    <x v="10"/>
  </r>
  <r>
    <n v="921"/>
    <x v="900"/>
    <x v="920"/>
    <n v="160400"/>
    <n v="1210"/>
    <x v="0"/>
    <n v="38"/>
    <x v="1"/>
    <s v="USD"/>
    <n v="1329026400"/>
    <n v="1330236000"/>
    <b v="0"/>
    <b v="0"/>
    <s v="technology/web"/>
    <n v="175.95330739299609"/>
    <x v="2"/>
    <x v="2"/>
  </r>
  <r>
    <n v="922"/>
    <x v="901"/>
    <x v="921"/>
    <n v="51400"/>
    <n v="90440"/>
    <x v="1"/>
    <n v="2261"/>
    <x v="1"/>
    <s v="USD"/>
    <n v="1544335200"/>
    <n v="1545112800"/>
    <b v="0"/>
    <b v="1"/>
    <s v="music/world music"/>
    <n v="237.88235294117646"/>
    <x v="1"/>
    <x v="21"/>
  </r>
  <r>
    <n v="923"/>
    <x v="902"/>
    <x v="922"/>
    <n v="1700"/>
    <n v="4044"/>
    <x v="1"/>
    <n v="40"/>
    <x v="1"/>
    <s v="USD"/>
    <n v="1279083600"/>
    <n v="1279170000"/>
    <b v="0"/>
    <b v="0"/>
    <s v="theater/plays"/>
    <n v="488.05076142131981"/>
    <x v="3"/>
    <x v="3"/>
  </r>
  <r>
    <n v="924"/>
    <x v="903"/>
    <x v="923"/>
    <n v="39400"/>
    <n v="192292"/>
    <x v="1"/>
    <n v="2289"/>
    <x v="6"/>
    <s v="EUR"/>
    <n v="1572498000"/>
    <n v="1573452000"/>
    <b v="0"/>
    <b v="0"/>
    <s v="theater/plays"/>
    <n v="224.06666666666669"/>
    <x v="3"/>
    <x v="3"/>
  </r>
  <r>
    <n v="925"/>
    <x v="904"/>
    <x v="924"/>
    <n v="3000"/>
    <n v="6722"/>
    <x v="1"/>
    <n v="65"/>
    <x v="1"/>
    <s v="USD"/>
    <n v="1506056400"/>
    <n v="1507093200"/>
    <b v="0"/>
    <b v="0"/>
    <s v="theater/plays"/>
    <n v="18.126436781609197"/>
    <x v="3"/>
    <x v="3"/>
  </r>
  <r>
    <n v="926"/>
    <x v="905"/>
    <x v="925"/>
    <n v="8700"/>
    <n v="1577"/>
    <x v="0"/>
    <n v="15"/>
    <x v="1"/>
    <s v="USD"/>
    <n v="1463029200"/>
    <n v="1463374800"/>
    <b v="0"/>
    <b v="0"/>
    <s v="food/food trucks"/>
    <n v="45.847222222222221"/>
    <x v="0"/>
    <x v="0"/>
  </r>
  <r>
    <n v="927"/>
    <x v="906"/>
    <x v="926"/>
    <n v="7200"/>
    <n v="3301"/>
    <x v="0"/>
    <n v="37"/>
    <x v="1"/>
    <s v="USD"/>
    <n v="1342069200"/>
    <n v="1344574800"/>
    <b v="0"/>
    <b v="0"/>
    <s v="theater/plays"/>
    <n v="117.31541218637993"/>
    <x v="3"/>
    <x v="3"/>
  </r>
  <r>
    <n v="928"/>
    <x v="907"/>
    <x v="927"/>
    <n v="167400"/>
    <n v="196386"/>
    <x v="1"/>
    <n v="3777"/>
    <x v="6"/>
    <s v="EUR"/>
    <n v="1388296800"/>
    <n v="1389074400"/>
    <b v="0"/>
    <b v="0"/>
    <s v="technology/web"/>
    <n v="217.30909090909088"/>
    <x v="2"/>
    <x v="2"/>
  </r>
  <r>
    <n v="929"/>
    <x v="908"/>
    <x v="928"/>
    <n v="5500"/>
    <n v="11952"/>
    <x v="1"/>
    <n v="184"/>
    <x v="4"/>
    <s v="GBP"/>
    <n v="1493787600"/>
    <n v="1494997200"/>
    <b v="0"/>
    <b v="0"/>
    <s v="theater/plays"/>
    <n v="112.28571428571428"/>
    <x v="3"/>
    <x v="3"/>
  </r>
  <r>
    <n v="930"/>
    <x v="909"/>
    <x v="929"/>
    <n v="3500"/>
    <n v="3930"/>
    <x v="1"/>
    <n v="85"/>
    <x v="1"/>
    <s v="USD"/>
    <n v="1424844000"/>
    <n v="1425448800"/>
    <b v="0"/>
    <b v="1"/>
    <s v="theater/plays"/>
    <n v="72.51898734177216"/>
    <x v="3"/>
    <x v="3"/>
  </r>
  <r>
    <n v="931"/>
    <x v="910"/>
    <x v="930"/>
    <n v="7900"/>
    <n v="5729"/>
    <x v="0"/>
    <n v="112"/>
    <x v="1"/>
    <s v="USD"/>
    <n v="1403931600"/>
    <n v="1404104400"/>
    <b v="0"/>
    <b v="1"/>
    <s v="theater/plays"/>
    <n v="212.30434782608697"/>
    <x v="3"/>
    <x v="3"/>
  </r>
  <r>
    <n v="932"/>
    <x v="911"/>
    <x v="931"/>
    <n v="2300"/>
    <n v="4883"/>
    <x v="1"/>
    <n v="144"/>
    <x v="1"/>
    <s v="USD"/>
    <n v="1394514000"/>
    <n v="1394773200"/>
    <b v="0"/>
    <b v="0"/>
    <s v="music/rock"/>
    <n v="239.74657534246577"/>
    <x v="1"/>
    <x v="1"/>
  </r>
  <r>
    <n v="933"/>
    <x v="912"/>
    <x v="932"/>
    <n v="73000"/>
    <n v="175015"/>
    <x v="1"/>
    <n v="1902"/>
    <x v="1"/>
    <s v="USD"/>
    <n v="1365397200"/>
    <n v="1366520400"/>
    <b v="0"/>
    <b v="0"/>
    <s v="theater/plays"/>
    <n v="181.93548387096774"/>
    <x v="3"/>
    <x v="3"/>
  </r>
  <r>
    <n v="934"/>
    <x v="913"/>
    <x v="933"/>
    <n v="6200"/>
    <n v="11280"/>
    <x v="1"/>
    <n v="105"/>
    <x v="1"/>
    <s v="USD"/>
    <n v="1456120800"/>
    <n v="1456639200"/>
    <b v="0"/>
    <b v="0"/>
    <s v="theater/plays"/>
    <n v="164.13114754098362"/>
    <x v="3"/>
    <x v="3"/>
  </r>
  <r>
    <n v="935"/>
    <x v="914"/>
    <x v="934"/>
    <n v="6100"/>
    <n v="10012"/>
    <x v="1"/>
    <n v="132"/>
    <x v="1"/>
    <s v="USD"/>
    <n v="1437714000"/>
    <n v="1438318800"/>
    <b v="0"/>
    <b v="0"/>
    <s v="theater/plays"/>
    <n v="1.6375968992248062"/>
    <x v="3"/>
    <x v="3"/>
  </r>
  <r>
    <n v="936"/>
    <x v="591"/>
    <x v="935"/>
    <n v="103200"/>
    <n v="1690"/>
    <x v="0"/>
    <n v="21"/>
    <x v="1"/>
    <s v="USD"/>
    <n v="1563771600"/>
    <n v="1564030800"/>
    <b v="1"/>
    <b v="0"/>
    <s v="theater/plays"/>
    <n v="49.64385964912281"/>
    <x v="3"/>
    <x v="3"/>
  </r>
  <r>
    <n v="937"/>
    <x v="915"/>
    <x v="936"/>
    <n v="171000"/>
    <n v="84891"/>
    <x v="3"/>
    <n v="976"/>
    <x v="1"/>
    <s v="USD"/>
    <n v="1448517600"/>
    <n v="1449295200"/>
    <b v="0"/>
    <b v="0"/>
    <s v="film &amp; video/documentary"/>
    <n v="109.70652173913042"/>
    <x v="4"/>
    <x v="4"/>
  </r>
  <r>
    <n v="938"/>
    <x v="916"/>
    <x v="937"/>
    <n v="9200"/>
    <n v="10093"/>
    <x v="1"/>
    <n v="96"/>
    <x v="1"/>
    <s v="USD"/>
    <n v="1528779600"/>
    <n v="1531890000"/>
    <b v="0"/>
    <b v="1"/>
    <s v="publishing/fiction"/>
    <n v="49.217948717948715"/>
    <x v="5"/>
    <x v="13"/>
  </r>
  <r>
    <n v="939"/>
    <x v="917"/>
    <x v="938"/>
    <n v="7800"/>
    <n v="3839"/>
    <x v="0"/>
    <n v="67"/>
    <x v="1"/>
    <s v="USD"/>
    <n v="1304744400"/>
    <n v="1306213200"/>
    <b v="0"/>
    <b v="1"/>
    <s v="games/video games"/>
    <n v="62.232323232323225"/>
    <x v="6"/>
    <x v="11"/>
  </r>
  <r>
    <n v="940"/>
    <x v="918"/>
    <x v="939"/>
    <n v="9900"/>
    <n v="6161"/>
    <x v="2"/>
    <n v="66"/>
    <x v="0"/>
    <s v="CAD"/>
    <n v="1354341600"/>
    <n v="1356242400"/>
    <b v="0"/>
    <b v="0"/>
    <s v="technology/web"/>
    <n v="13.05813953488372"/>
    <x v="2"/>
    <x v="2"/>
  </r>
  <r>
    <n v="941"/>
    <x v="919"/>
    <x v="940"/>
    <n v="43000"/>
    <n v="5615"/>
    <x v="0"/>
    <n v="78"/>
    <x v="1"/>
    <s v="USD"/>
    <n v="1294552800"/>
    <n v="1297576800"/>
    <b v="1"/>
    <b v="0"/>
    <s v="theater/plays"/>
    <n v="64.635416666666671"/>
    <x v="3"/>
    <x v="3"/>
  </r>
  <r>
    <n v="942"/>
    <x v="916"/>
    <x v="941"/>
    <n v="9600"/>
    <n v="6205"/>
    <x v="0"/>
    <n v="67"/>
    <x v="2"/>
    <s v="AUD"/>
    <n v="1295935200"/>
    <n v="1296194400"/>
    <b v="0"/>
    <b v="0"/>
    <s v="theater/plays"/>
    <n v="159.58666666666667"/>
    <x v="3"/>
    <x v="3"/>
  </r>
  <r>
    <n v="943"/>
    <x v="920"/>
    <x v="942"/>
    <n v="7500"/>
    <n v="11969"/>
    <x v="1"/>
    <n v="114"/>
    <x v="1"/>
    <s v="USD"/>
    <n v="1411534800"/>
    <n v="1414558800"/>
    <b v="0"/>
    <b v="0"/>
    <s v="food/food trucks"/>
    <n v="81.42"/>
    <x v="0"/>
    <x v="0"/>
  </r>
  <r>
    <n v="944"/>
    <x v="921"/>
    <x v="943"/>
    <n v="10000"/>
    <n v="8142"/>
    <x v="0"/>
    <n v="263"/>
    <x v="2"/>
    <s v="AUD"/>
    <n v="1486706400"/>
    <n v="1488348000"/>
    <b v="0"/>
    <b v="0"/>
    <s v="photography/photography books"/>
    <n v="32.444767441860463"/>
    <x v="7"/>
    <x v="14"/>
  </r>
  <r>
    <n v="945"/>
    <x v="922"/>
    <x v="944"/>
    <n v="172000"/>
    <n v="55805"/>
    <x v="0"/>
    <n v="1691"/>
    <x v="1"/>
    <s v="USD"/>
    <n v="1333602000"/>
    <n v="1334898000"/>
    <b v="1"/>
    <b v="0"/>
    <s v="photography/photography books"/>
    <n v="9.9141184124918666"/>
    <x v="7"/>
    <x v="14"/>
  </r>
  <r>
    <n v="946"/>
    <x v="923"/>
    <x v="945"/>
    <n v="153700"/>
    <n v="15238"/>
    <x v="0"/>
    <n v="181"/>
    <x v="1"/>
    <s v="USD"/>
    <n v="1308200400"/>
    <n v="1308373200"/>
    <b v="0"/>
    <b v="0"/>
    <s v="theater/plays"/>
    <n v="26.694444444444443"/>
    <x v="3"/>
    <x v="3"/>
  </r>
  <r>
    <n v="947"/>
    <x v="924"/>
    <x v="946"/>
    <n v="3600"/>
    <n v="961"/>
    <x v="0"/>
    <n v="13"/>
    <x v="1"/>
    <s v="USD"/>
    <n v="1411707600"/>
    <n v="1412312400"/>
    <b v="0"/>
    <b v="0"/>
    <s v="theater/plays"/>
    <n v="62.957446808510639"/>
    <x v="3"/>
    <x v="3"/>
  </r>
  <r>
    <n v="948"/>
    <x v="925"/>
    <x v="947"/>
    <n v="9400"/>
    <n v="5918"/>
    <x v="3"/>
    <n v="160"/>
    <x v="1"/>
    <s v="USD"/>
    <n v="1418364000"/>
    <n v="1419228000"/>
    <b v="1"/>
    <b v="1"/>
    <s v="film &amp; video/documentary"/>
    <n v="161.35593220338984"/>
    <x v="4"/>
    <x v="4"/>
  </r>
  <r>
    <n v="949"/>
    <x v="926"/>
    <x v="948"/>
    <n v="5900"/>
    <n v="9520"/>
    <x v="1"/>
    <n v="203"/>
    <x v="1"/>
    <s v="USD"/>
    <n v="1429333200"/>
    <n v="1430974800"/>
    <b v="0"/>
    <b v="0"/>
    <s v="technology/web"/>
    <n v="5"/>
    <x v="2"/>
    <x v="2"/>
  </r>
  <r>
    <n v="950"/>
    <x v="927"/>
    <x v="949"/>
    <n v="100"/>
    <n v="5"/>
    <x v="0"/>
    <n v="1"/>
    <x v="1"/>
    <s v="USD"/>
    <n v="1555390800"/>
    <n v="1555822800"/>
    <b v="0"/>
    <b v="1"/>
    <s v="theater/plays"/>
    <n v="1096.9379310344827"/>
    <x v="3"/>
    <x v="3"/>
  </r>
  <r>
    <n v="951"/>
    <x v="928"/>
    <x v="950"/>
    <n v="14500"/>
    <n v="159056"/>
    <x v="1"/>
    <n v="1559"/>
    <x v="1"/>
    <s v="USD"/>
    <n v="1482732000"/>
    <n v="1482818400"/>
    <b v="0"/>
    <b v="1"/>
    <s v="music/rock"/>
    <n v="70.094158075601371"/>
    <x v="1"/>
    <x v="1"/>
  </r>
  <r>
    <n v="952"/>
    <x v="929"/>
    <x v="951"/>
    <n v="145500"/>
    <n v="101987"/>
    <x v="3"/>
    <n v="2266"/>
    <x v="1"/>
    <s v="USD"/>
    <n v="1470718800"/>
    <n v="1471928400"/>
    <b v="0"/>
    <b v="0"/>
    <s v="film &amp; video/documentary"/>
    <n v="60"/>
    <x v="4"/>
    <x v="4"/>
  </r>
  <r>
    <n v="953"/>
    <x v="930"/>
    <x v="952"/>
    <n v="3300"/>
    <n v="1980"/>
    <x v="0"/>
    <n v="21"/>
    <x v="1"/>
    <s v="USD"/>
    <n v="1450591200"/>
    <n v="1453701600"/>
    <b v="0"/>
    <b v="1"/>
    <s v="film &amp; video/science fiction"/>
    <n v="367.0985915492958"/>
    <x v="4"/>
    <x v="22"/>
  </r>
  <r>
    <n v="954"/>
    <x v="931"/>
    <x v="953"/>
    <n v="42600"/>
    <n v="156384"/>
    <x v="1"/>
    <n v="1548"/>
    <x v="2"/>
    <s v="AUD"/>
    <n v="1348290000"/>
    <n v="1350363600"/>
    <b v="0"/>
    <b v="0"/>
    <s v="technology/web"/>
    <n v="1109"/>
    <x v="2"/>
    <x v="2"/>
  </r>
  <r>
    <n v="955"/>
    <x v="932"/>
    <x v="954"/>
    <n v="700"/>
    <n v="7763"/>
    <x v="1"/>
    <n v="80"/>
    <x v="1"/>
    <s v="USD"/>
    <n v="1353823200"/>
    <n v="1353996000"/>
    <b v="0"/>
    <b v="0"/>
    <s v="theater/plays"/>
    <n v="19.028784648187631"/>
    <x v="3"/>
    <x v="3"/>
  </r>
  <r>
    <n v="956"/>
    <x v="933"/>
    <x v="955"/>
    <n v="187600"/>
    <n v="35698"/>
    <x v="0"/>
    <n v="830"/>
    <x v="1"/>
    <s v="USD"/>
    <n v="1450764000"/>
    <n v="1451109600"/>
    <b v="0"/>
    <b v="0"/>
    <s v="film &amp; video/science fiction"/>
    <n v="126.87755102040816"/>
    <x v="4"/>
    <x v="22"/>
  </r>
  <r>
    <n v="957"/>
    <x v="934"/>
    <x v="956"/>
    <n v="9800"/>
    <n v="12434"/>
    <x v="1"/>
    <n v="131"/>
    <x v="1"/>
    <s v="USD"/>
    <n v="1329372000"/>
    <n v="1329631200"/>
    <b v="0"/>
    <b v="0"/>
    <s v="theater/plays"/>
    <n v="734.63636363636363"/>
    <x v="3"/>
    <x v="3"/>
  </r>
  <r>
    <n v="958"/>
    <x v="935"/>
    <x v="957"/>
    <n v="1100"/>
    <n v="8081"/>
    <x v="1"/>
    <n v="112"/>
    <x v="1"/>
    <s v="USD"/>
    <n v="1277096400"/>
    <n v="1278997200"/>
    <b v="0"/>
    <b v="0"/>
    <s v="film &amp; video/animation"/>
    <n v="4.5731034482758623"/>
    <x v="4"/>
    <x v="10"/>
  </r>
  <r>
    <n v="959"/>
    <x v="936"/>
    <x v="958"/>
    <n v="145000"/>
    <n v="6631"/>
    <x v="0"/>
    <n v="130"/>
    <x v="1"/>
    <s v="USD"/>
    <n v="1277701200"/>
    <n v="1280120400"/>
    <b v="0"/>
    <b v="0"/>
    <s v="publishing/translations"/>
    <n v="85.054545454545448"/>
    <x v="5"/>
    <x v="18"/>
  </r>
  <r>
    <n v="960"/>
    <x v="937"/>
    <x v="959"/>
    <n v="5500"/>
    <n v="4678"/>
    <x v="0"/>
    <n v="55"/>
    <x v="1"/>
    <s v="USD"/>
    <n v="1454911200"/>
    <n v="1458104400"/>
    <b v="0"/>
    <b v="0"/>
    <s v="technology/web"/>
    <n v="119.29824561403508"/>
    <x v="2"/>
    <x v="2"/>
  </r>
  <r>
    <n v="961"/>
    <x v="938"/>
    <x v="960"/>
    <n v="5700"/>
    <n v="6800"/>
    <x v="1"/>
    <n v="155"/>
    <x v="1"/>
    <s v="USD"/>
    <n v="1297922400"/>
    <n v="1298268000"/>
    <b v="0"/>
    <b v="0"/>
    <s v="publishing/translations"/>
    <n v="296.02777777777777"/>
    <x v="5"/>
    <x v="18"/>
  </r>
  <r>
    <n v="962"/>
    <x v="939"/>
    <x v="961"/>
    <n v="3600"/>
    <n v="10657"/>
    <x v="1"/>
    <n v="266"/>
    <x v="1"/>
    <s v="USD"/>
    <n v="1384408800"/>
    <n v="1386223200"/>
    <b v="0"/>
    <b v="0"/>
    <s v="food/food trucks"/>
    <n v="84.694915254237287"/>
    <x v="0"/>
    <x v="0"/>
  </r>
  <r>
    <n v="963"/>
    <x v="940"/>
    <x v="962"/>
    <n v="5900"/>
    <n v="4997"/>
    <x v="0"/>
    <n v="114"/>
    <x v="6"/>
    <s v="EUR"/>
    <n v="1299304800"/>
    <n v="1299823200"/>
    <b v="0"/>
    <b v="1"/>
    <s v="photography/photography books"/>
    <n v="355.7837837837838"/>
    <x v="7"/>
    <x v="14"/>
  </r>
  <r>
    <n v="964"/>
    <x v="941"/>
    <x v="963"/>
    <n v="3700"/>
    <n v="13164"/>
    <x v="1"/>
    <n v="155"/>
    <x v="1"/>
    <s v="USD"/>
    <n v="1431320400"/>
    <n v="1431752400"/>
    <b v="0"/>
    <b v="0"/>
    <s v="theater/plays"/>
    <n v="386.40909090909093"/>
    <x v="3"/>
    <x v="3"/>
  </r>
  <r>
    <n v="965"/>
    <x v="942"/>
    <x v="964"/>
    <n v="2200"/>
    <n v="8501"/>
    <x v="1"/>
    <n v="207"/>
    <x v="4"/>
    <s v="GBP"/>
    <n v="1264399200"/>
    <n v="1267855200"/>
    <b v="0"/>
    <b v="0"/>
    <s v="music/rock"/>
    <n v="792.23529411764707"/>
    <x v="1"/>
    <x v="1"/>
  </r>
  <r>
    <n v="966"/>
    <x v="411"/>
    <x v="965"/>
    <n v="1700"/>
    <n v="13468"/>
    <x v="1"/>
    <n v="245"/>
    <x v="1"/>
    <s v="USD"/>
    <n v="1497502800"/>
    <n v="1497675600"/>
    <b v="0"/>
    <b v="0"/>
    <s v="theater/plays"/>
    <n v="137.03393665158373"/>
    <x v="3"/>
    <x v="3"/>
  </r>
  <r>
    <n v="967"/>
    <x v="943"/>
    <x v="966"/>
    <n v="88400"/>
    <n v="121138"/>
    <x v="1"/>
    <n v="1573"/>
    <x v="1"/>
    <s v="USD"/>
    <n v="1333688400"/>
    <n v="1336885200"/>
    <b v="0"/>
    <b v="0"/>
    <s v="music/world music"/>
    <n v="338.20833333333337"/>
    <x v="1"/>
    <x v="21"/>
  </r>
  <r>
    <n v="968"/>
    <x v="944"/>
    <x v="967"/>
    <n v="2400"/>
    <n v="8117"/>
    <x v="1"/>
    <n v="114"/>
    <x v="1"/>
    <s v="USD"/>
    <n v="1293861600"/>
    <n v="1295157600"/>
    <b v="0"/>
    <b v="0"/>
    <s v="food/food trucks"/>
    <n v="108.22784810126582"/>
    <x v="0"/>
    <x v="0"/>
  </r>
  <r>
    <n v="969"/>
    <x v="945"/>
    <x v="968"/>
    <n v="7900"/>
    <n v="8550"/>
    <x v="1"/>
    <n v="93"/>
    <x v="1"/>
    <s v="USD"/>
    <n v="1576994400"/>
    <n v="1577599200"/>
    <b v="0"/>
    <b v="0"/>
    <s v="theater/plays"/>
    <n v="60.757639620653315"/>
    <x v="3"/>
    <x v="3"/>
  </r>
  <r>
    <n v="970"/>
    <x v="946"/>
    <x v="969"/>
    <n v="94900"/>
    <n v="57659"/>
    <x v="0"/>
    <n v="594"/>
    <x v="1"/>
    <s v="USD"/>
    <n v="1304917200"/>
    <n v="1305003600"/>
    <b v="0"/>
    <b v="0"/>
    <s v="theater/plays"/>
    <n v="27.725490196078432"/>
    <x v="3"/>
    <x v="3"/>
  </r>
  <r>
    <n v="971"/>
    <x v="947"/>
    <x v="970"/>
    <n v="5100"/>
    <n v="1414"/>
    <x v="0"/>
    <n v="24"/>
    <x v="1"/>
    <s v="USD"/>
    <n v="1381208400"/>
    <n v="1381726800"/>
    <b v="0"/>
    <b v="0"/>
    <s v="film &amp; video/television"/>
    <n v="228.3934426229508"/>
    <x v="4"/>
    <x v="19"/>
  </r>
  <r>
    <n v="972"/>
    <x v="948"/>
    <x v="971"/>
    <n v="42700"/>
    <n v="97524"/>
    <x v="1"/>
    <n v="1681"/>
    <x v="1"/>
    <s v="USD"/>
    <n v="1401685200"/>
    <n v="1402462800"/>
    <b v="0"/>
    <b v="1"/>
    <s v="technology/web"/>
    <n v="21.615194054500414"/>
    <x v="2"/>
    <x v="2"/>
  </r>
  <r>
    <n v="973"/>
    <x v="949"/>
    <x v="972"/>
    <n v="121100"/>
    <n v="26176"/>
    <x v="0"/>
    <n v="252"/>
    <x v="1"/>
    <s v="USD"/>
    <n v="1291960800"/>
    <n v="1292133600"/>
    <b v="0"/>
    <b v="1"/>
    <s v="theater/plays"/>
    <n v="373.875"/>
    <x v="3"/>
    <x v="3"/>
  </r>
  <r>
    <n v="974"/>
    <x v="950"/>
    <x v="973"/>
    <n v="800"/>
    <n v="2991"/>
    <x v="1"/>
    <n v="32"/>
    <x v="1"/>
    <s v="USD"/>
    <n v="1368853200"/>
    <n v="1368939600"/>
    <b v="0"/>
    <b v="0"/>
    <s v="music/indie rock"/>
    <n v="154.92592592592592"/>
    <x v="1"/>
    <x v="7"/>
  </r>
  <r>
    <n v="975"/>
    <x v="951"/>
    <x v="974"/>
    <n v="5400"/>
    <n v="8366"/>
    <x v="1"/>
    <n v="135"/>
    <x v="1"/>
    <s v="USD"/>
    <n v="1448776800"/>
    <n v="1452146400"/>
    <b v="0"/>
    <b v="1"/>
    <s v="theater/plays"/>
    <n v="322.14999999999998"/>
    <x v="3"/>
    <x v="3"/>
  </r>
  <r>
    <n v="976"/>
    <x v="952"/>
    <x v="975"/>
    <n v="4000"/>
    <n v="12886"/>
    <x v="1"/>
    <n v="140"/>
    <x v="1"/>
    <s v="USD"/>
    <n v="1296194400"/>
    <n v="1296712800"/>
    <b v="0"/>
    <b v="1"/>
    <s v="theater/plays"/>
    <n v="73.957142857142856"/>
    <x v="3"/>
    <x v="3"/>
  </r>
  <r>
    <n v="977"/>
    <x v="597"/>
    <x v="976"/>
    <n v="7000"/>
    <n v="5177"/>
    <x v="0"/>
    <n v="67"/>
    <x v="1"/>
    <s v="USD"/>
    <n v="1517983200"/>
    <n v="1520748000"/>
    <b v="0"/>
    <b v="0"/>
    <s v="food/food trucks"/>
    <n v="864.1"/>
    <x v="0"/>
    <x v="0"/>
  </r>
  <r>
    <n v="978"/>
    <x v="953"/>
    <x v="977"/>
    <n v="1000"/>
    <n v="8641"/>
    <x v="1"/>
    <n v="92"/>
    <x v="1"/>
    <s v="USD"/>
    <n v="1478930400"/>
    <n v="1480831200"/>
    <b v="0"/>
    <b v="0"/>
    <s v="games/video games"/>
    <n v="143.26245847176079"/>
    <x v="6"/>
    <x v="11"/>
  </r>
  <r>
    <n v="979"/>
    <x v="954"/>
    <x v="978"/>
    <n v="60200"/>
    <n v="86244"/>
    <x v="1"/>
    <n v="1015"/>
    <x v="4"/>
    <s v="GBP"/>
    <n v="1426395600"/>
    <n v="1426914000"/>
    <b v="0"/>
    <b v="0"/>
    <s v="theater/plays"/>
    <n v="40.281762295081968"/>
    <x v="3"/>
    <x v="3"/>
  </r>
  <r>
    <n v="980"/>
    <x v="955"/>
    <x v="979"/>
    <n v="195200"/>
    <n v="78630"/>
    <x v="0"/>
    <n v="742"/>
    <x v="1"/>
    <s v="USD"/>
    <n v="1446181200"/>
    <n v="1446616800"/>
    <b v="1"/>
    <b v="0"/>
    <s v="publishing/nonfiction"/>
    <n v="178.22388059701493"/>
    <x v="5"/>
    <x v="9"/>
  </r>
  <r>
    <n v="981"/>
    <x v="956"/>
    <x v="980"/>
    <n v="6700"/>
    <n v="11941"/>
    <x v="1"/>
    <n v="323"/>
    <x v="1"/>
    <s v="USD"/>
    <n v="1514181600"/>
    <n v="1517032800"/>
    <b v="0"/>
    <b v="0"/>
    <s v="technology/web"/>
    <n v="84.930555555555557"/>
    <x v="2"/>
    <x v="2"/>
  </r>
  <r>
    <n v="982"/>
    <x v="957"/>
    <x v="981"/>
    <n v="7200"/>
    <n v="6115"/>
    <x v="0"/>
    <n v="75"/>
    <x v="1"/>
    <s v="USD"/>
    <n v="1311051600"/>
    <n v="1311224400"/>
    <b v="0"/>
    <b v="1"/>
    <s v="film &amp; video/documentary"/>
    <n v="145.93648334624322"/>
    <x v="4"/>
    <x v="4"/>
  </r>
  <r>
    <n v="983"/>
    <x v="958"/>
    <x v="982"/>
    <n v="129100"/>
    <n v="188404"/>
    <x v="1"/>
    <n v="2326"/>
    <x v="1"/>
    <s v="USD"/>
    <n v="1564894800"/>
    <n v="1566190800"/>
    <b v="0"/>
    <b v="0"/>
    <s v="film &amp; video/documentary"/>
    <n v="152.46153846153848"/>
    <x v="4"/>
    <x v="4"/>
  </r>
  <r>
    <n v="984"/>
    <x v="959"/>
    <x v="983"/>
    <n v="6500"/>
    <n v="9910"/>
    <x v="1"/>
    <n v="381"/>
    <x v="1"/>
    <s v="USD"/>
    <n v="1567918800"/>
    <n v="1570165200"/>
    <b v="0"/>
    <b v="0"/>
    <s v="theater/plays"/>
    <n v="67.129542790152414"/>
    <x v="3"/>
    <x v="3"/>
  </r>
  <r>
    <n v="985"/>
    <x v="960"/>
    <x v="984"/>
    <n v="170600"/>
    <n v="114523"/>
    <x v="0"/>
    <n v="4405"/>
    <x v="1"/>
    <s v="USD"/>
    <n v="1386309600"/>
    <n v="1388556000"/>
    <b v="0"/>
    <b v="1"/>
    <s v="music/rock"/>
    <n v="40.307692307692307"/>
    <x v="1"/>
    <x v="1"/>
  </r>
  <r>
    <n v="986"/>
    <x v="961"/>
    <x v="985"/>
    <n v="7800"/>
    <n v="3144"/>
    <x v="0"/>
    <n v="92"/>
    <x v="1"/>
    <s v="USD"/>
    <n v="1301979600"/>
    <n v="1303189200"/>
    <b v="0"/>
    <b v="0"/>
    <s v="music/rock"/>
    <n v="216.79032258064518"/>
    <x v="1"/>
    <x v="1"/>
  </r>
  <r>
    <n v="987"/>
    <x v="962"/>
    <x v="986"/>
    <n v="6200"/>
    <n v="13441"/>
    <x v="1"/>
    <n v="480"/>
    <x v="1"/>
    <s v="USD"/>
    <n v="1493269200"/>
    <n v="1494478800"/>
    <b v="0"/>
    <b v="0"/>
    <s v="film &amp; video/documentary"/>
    <n v="52.117021276595743"/>
    <x v="4"/>
    <x v="4"/>
  </r>
  <r>
    <n v="988"/>
    <x v="963"/>
    <x v="987"/>
    <n v="9400"/>
    <n v="4899"/>
    <x v="0"/>
    <n v="64"/>
    <x v="1"/>
    <s v="USD"/>
    <n v="1478930400"/>
    <n v="1480744800"/>
    <b v="0"/>
    <b v="0"/>
    <s v="publishing/radio &amp; podcasts"/>
    <n v="499.58333333333337"/>
    <x v="5"/>
    <x v="15"/>
  </r>
  <r>
    <n v="989"/>
    <x v="964"/>
    <x v="988"/>
    <n v="2400"/>
    <n v="11990"/>
    <x v="1"/>
    <n v="226"/>
    <x v="1"/>
    <s v="USD"/>
    <n v="1555390800"/>
    <n v="1555822800"/>
    <b v="0"/>
    <b v="0"/>
    <s v="publishing/translations"/>
    <n v="87.679487179487182"/>
    <x v="5"/>
    <x v="18"/>
  </r>
  <r>
    <n v="990"/>
    <x v="965"/>
    <x v="989"/>
    <n v="7800"/>
    <n v="6839"/>
    <x v="0"/>
    <n v="64"/>
    <x v="1"/>
    <s v="USD"/>
    <n v="1456984800"/>
    <n v="1458882000"/>
    <b v="0"/>
    <b v="1"/>
    <s v="film &amp; video/drama"/>
    <n v="113.17346938775511"/>
    <x v="4"/>
    <x v="6"/>
  </r>
  <r>
    <n v="991"/>
    <x v="509"/>
    <x v="990"/>
    <n v="9800"/>
    <n v="11091"/>
    <x v="1"/>
    <n v="241"/>
    <x v="1"/>
    <s v="USD"/>
    <n v="1411621200"/>
    <n v="1411966800"/>
    <b v="0"/>
    <b v="1"/>
    <s v="music/rock"/>
    <n v="426.54838709677421"/>
    <x v="1"/>
    <x v="1"/>
  </r>
  <r>
    <n v="992"/>
    <x v="966"/>
    <x v="991"/>
    <n v="3100"/>
    <n v="13223"/>
    <x v="1"/>
    <n v="132"/>
    <x v="1"/>
    <s v="USD"/>
    <n v="1525669200"/>
    <n v="1526878800"/>
    <b v="0"/>
    <b v="1"/>
    <s v="film &amp; video/drama"/>
    <n v="77.632653061224488"/>
    <x v="4"/>
    <x v="6"/>
  </r>
  <r>
    <n v="993"/>
    <x v="967"/>
    <x v="992"/>
    <n v="9800"/>
    <n v="7608"/>
    <x v="3"/>
    <n v="75"/>
    <x v="6"/>
    <s v="EUR"/>
    <n v="1450936800"/>
    <n v="1452405600"/>
    <b v="0"/>
    <b v="1"/>
    <s v="photography/photography books"/>
    <n v="52.496810772501767"/>
    <x v="7"/>
    <x v="14"/>
  </r>
  <r>
    <n v="994"/>
    <x v="968"/>
    <x v="993"/>
    <n v="141100"/>
    <n v="74073"/>
    <x v="0"/>
    <n v="842"/>
    <x v="1"/>
    <s v="USD"/>
    <n v="1413522000"/>
    <n v="1414040400"/>
    <b v="0"/>
    <b v="1"/>
    <s v="publishing/translations"/>
    <n v="157.46762589928059"/>
    <x v="5"/>
    <x v="18"/>
  </r>
  <r>
    <n v="995"/>
    <x v="969"/>
    <x v="994"/>
    <n v="97300"/>
    <n v="153216"/>
    <x v="1"/>
    <n v="2043"/>
    <x v="1"/>
    <s v="USD"/>
    <n v="1541307600"/>
    <n v="1543816800"/>
    <b v="0"/>
    <b v="1"/>
    <s v="food/food trucks"/>
    <n v="72.939393939393938"/>
    <x v="0"/>
    <x v="0"/>
  </r>
  <r>
    <n v="996"/>
    <x v="970"/>
    <x v="995"/>
    <n v="6600"/>
    <n v="4814"/>
    <x v="0"/>
    <n v="112"/>
    <x v="1"/>
    <s v="USD"/>
    <n v="1357106400"/>
    <n v="1359698400"/>
    <b v="0"/>
    <b v="0"/>
    <s v="theater/plays"/>
    <n v="60.565789473684205"/>
    <x v="3"/>
    <x v="3"/>
  </r>
  <r>
    <n v="997"/>
    <x v="971"/>
    <x v="996"/>
    <n v="7600"/>
    <n v="4603"/>
    <x v="3"/>
    <n v="139"/>
    <x v="6"/>
    <s v="EUR"/>
    <n v="1390197600"/>
    <n v="1390629600"/>
    <b v="0"/>
    <b v="0"/>
    <s v="theater/plays"/>
    <n v="56.791291291291287"/>
    <x v="3"/>
    <x v="3"/>
  </r>
  <r>
    <n v="998"/>
    <x v="972"/>
    <x v="997"/>
    <n v="66600"/>
    <n v="37823"/>
    <x v="0"/>
    <n v="374"/>
    <x v="1"/>
    <s v="USD"/>
    <n v="1265868000"/>
    <n v="1267077600"/>
    <b v="0"/>
    <b v="1"/>
    <s v="music/indie rock"/>
    <n v="56.542754275427541"/>
    <x v="1"/>
    <x v="7"/>
  </r>
  <r>
    <n v="999"/>
    <x v="973"/>
    <x v="998"/>
    <n v="111100"/>
    <n v="62819"/>
    <x v="3"/>
    <n v="1122"/>
    <x v="1"/>
    <s v="USD"/>
    <n v="1467176400"/>
    <n v="1467781200"/>
    <b v="0"/>
    <b v="0"/>
    <s v="food/food trucks"/>
    <e v="#DIV/0!"/>
    <x v="0"/>
    <x v="0"/>
  </r>
  <r>
    <m/>
    <x v="974"/>
    <x v="999"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1040"/>
    <x v="0"/>
    <s v="food trucks"/>
    <x v="0"/>
    <d v="4727-03-24T00:00:0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31.4787822878229"/>
    <x v="1"/>
    <s v="rock"/>
    <x v="1"/>
    <d v="4648-03-14T12:00:00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58.976190476190467"/>
    <x v="2"/>
    <s v="web"/>
    <x v="2"/>
    <d v="4603-01-13T00:00:00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69.276315789473685"/>
    <x v="1"/>
    <s v="rock"/>
    <x v="3"/>
    <d v="4953-02-03T12:00:00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173.61842105263159"/>
    <x v="3"/>
    <s v="plays"/>
    <x v="4"/>
    <d v="4913-11-03T00:00:00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20.961538461538463"/>
    <x v="3"/>
    <s v="plays"/>
    <x v="5"/>
    <d v="4531-03-28T12:00:00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327.57777777777778"/>
    <x v="4"/>
    <s v="documentary"/>
    <x v="6"/>
    <d v="4832-03-09T12:00:00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19.932788374205266"/>
    <x v="3"/>
    <s v="plays"/>
    <x v="7"/>
    <d v="4707-03-06T12:00:00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51.741935483870968"/>
    <x v="3"/>
    <s v="plays"/>
    <x v="8"/>
    <d v="4406-07-21T12:00:00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266.11538461538464"/>
    <x v="1"/>
    <s v="electric music"/>
    <x v="9"/>
    <d v="4601-01-23T00:00:00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48.095238095238095"/>
    <x v="4"/>
    <s v="drama"/>
    <x v="10"/>
    <d v="4414-12-06T12:00:00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89.349206349206341"/>
    <x v="3"/>
    <s v="plays"/>
    <x v="11"/>
    <d v="4414-04-10T12:00:00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245.11904761904765"/>
    <x v="4"/>
    <s v="drama"/>
    <x v="12"/>
    <d v="4959-08-31T12:00:00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66.769503546099301"/>
    <x v="1"/>
    <s v="indie rock"/>
    <x v="13"/>
    <d v="4758-08-05T12:00:00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47.307881773399011"/>
    <x v="1"/>
    <s v="indie rock"/>
    <x v="14"/>
    <d v="4505-02-12T12:00:00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649.47058823529414"/>
    <x v="2"/>
    <s v="wearables"/>
    <x v="15"/>
    <d v="4967-01-24T00:00:00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159.39125295508273"/>
    <x v="5"/>
    <s v="nonfiction"/>
    <x v="16"/>
    <d v="4617-02-28T00:00:00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66.912087912087912"/>
    <x v="4"/>
    <s v="animation"/>
    <x v="17"/>
    <d v="4432-01-09T00:00:00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48.529600000000002"/>
    <x v="3"/>
    <s v="plays"/>
    <x v="18"/>
    <d v="4892-06-22T12:00:00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112.24279210925646"/>
    <x v="3"/>
    <s v="plays"/>
    <x v="19"/>
    <d v="4923-09-09T12:00:00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40.992553191489364"/>
    <x v="4"/>
    <s v="drama"/>
    <x v="20"/>
    <d v="4644-04-04T12:00:00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128.07106598984771"/>
    <x v="3"/>
    <s v="plays"/>
    <x v="21"/>
    <d v="4472-10-02T12:00:00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332.04444444444448"/>
    <x v="3"/>
    <s v="plays"/>
    <x v="22"/>
    <d v="4867-09-02T12:00:00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112.83225108225108"/>
    <x v="4"/>
    <s v="documentary"/>
    <x v="23"/>
    <d v="4925-12-27T12:00:00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216.43636363636364"/>
    <x v="2"/>
    <s v="wearables"/>
    <x v="24"/>
    <d v="4638-07-05T12:00:00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48.199069767441863"/>
    <x v="6"/>
    <s v="video games"/>
    <x v="25"/>
    <d v="4455-11-01T12:00:00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79.95"/>
    <x v="3"/>
    <s v="plays"/>
    <x v="26"/>
    <d v="4889-03-10T12:00:00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105.22553516819573"/>
    <x v="1"/>
    <s v="rock"/>
    <x v="27"/>
    <d v="4716-07-16T12:00:00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328.89978213507629"/>
    <x v="3"/>
    <s v="plays"/>
    <x v="28"/>
    <d v="4380-04-11T00:00:00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160.61111111111111"/>
    <x v="4"/>
    <s v="shorts"/>
    <x v="29"/>
    <d v="4889-07-08T12:00:00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310"/>
    <x v="4"/>
    <s v="animation"/>
    <x v="30"/>
    <d v="4934-05-14T12:00:00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86.807920792079202"/>
    <x v="6"/>
    <s v="video games"/>
    <x v="31"/>
    <d v="4735-04-11T00:00:00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377.82071713147411"/>
    <x v="4"/>
    <s v="documentary"/>
    <x v="32"/>
    <d v="4856-01-06T00:00:00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150.80645161290323"/>
    <x v="3"/>
    <s v="plays"/>
    <x v="33"/>
    <d v="4661-09-05T00:00:00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30119521912351"/>
    <x v="4"/>
    <s v="documentary"/>
    <x v="34"/>
    <d v="4804-04-05T12:00:00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7.28571428571431"/>
    <x v="4"/>
    <s v="drama"/>
    <x v="35"/>
    <d v="4919-12-02T00:00:00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39.98765432098764"/>
    <x v="3"/>
    <s v="plays"/>
    <x v="36"/>
    <d v="4443-05-08T12:00:00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325.32258064516128"/>
    <x v="5"/>
    <s v="fiction"/>
    <x v="37"/>
    <d v="4961-02-24T00:00:00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50.777777777777779"/>
    <x v="7"/>
    <s v="photography books"/>
    <x v="38"/>
    <d v="4418-07-18T12:00:00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169.06818181818181"/>
    <x v="3"/>
    <s v="plays"/>
    <x v="39"/>
    <d v="4561-06-18T12:00:00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212.92857142857144"/>
    <x v="2"/>
    <s v="wearables"/>
    <x v="40"/>
    <d v="4398-09-01T12:00:00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443.94444444444446"/>
    <x v="1"/>
    <s v="rock"/>
    <x v="41"/>
    <d v="4534-11-07T12:00:00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185.9390243902439"/>
    <x v="0"/>
    <s v="food trucks"/>
    <x v="42"/>
    <d v="4461-09-30T12:00:00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658.8125"/>
    <x v="5"/>
    <s v="radio &amp; podcasts"/>
    <x v="43"/>
    <d v="4646-03-25T12:00:00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47.684210526315788"/>
    <x v="5"/>
    <s v="fiction"/>
    <x v="44"/>
    <d v="4922-07-16T12:00:00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114.78378378378378"/>
    <x v="3"/>
    <s v="plays"/>
    <x v="45"/>
    <d v="4782-10-01T00:00:00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475.26666666666665"/>
    <x v="1"/>
    <s v="rock"/>
    <x v="46"/>
    <d v="4404-09-29T12:00:00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386.97297297297297"/>
    <x v="3"/>
    <s v="plays"/>
    <x v="47"/>
    <d v="4629-04-23T12:00:00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189.625"/>
    <x v="3"/>
    <s v="plays"/>
    <x v="48"/>
    <d v="4700-10-08T12:00:00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2"/>
    <x v="1"/>
    <s v="rock"/>
    <x v="49"/>
    <d v="4965-06-03T00:00:00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91.867805186590772"/>
    <x v="1"/>
    <s v="metal"/>
    <x v="50"/>
    <d v="4589-07-21T12:00:00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34.152777777777779"/>
    <x v="2"/>
    <s v="wearables"/>
    <x v="51"/>
    <d v="4506-10-05T12:00:00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140.40909090909091"/>
    <x v="3"/>
    <s v="plays"/>
    <x v="52"/>
    <d v="4412-12-16T12:00:00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89.86666666666666"/>
    <x v="4"/>
    <s v="drama"/>
    <x v="53"/>
    <d v="4639-05-01T12:00:00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177.96969696969697"/>
    <x v="2"/>
    <s v="wearables"/>
    <x v="54"/>
    <d v="4862-05-31T12:00:00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43.66249999999999"/>
    <x v="1"/>
    <s v="jazz"/>
    <x v="55"/>
    <d v="4885-05-30T12:00:00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215.27586206896552"/>
    <x v="2"/>
    <s v="wearables"/>
    <x v="56"/>
    <d v="4672-09-07T00:00:00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27.11111111111114"/>
    <x v="6"/>
    <s v="video games"/>
    <x v="57"/>
    <d v="4832-01-09T12:00:00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75.07142857142861"/>
    <x v="3"/>
    <s v="plays"/>
    <x v="58"/>
    <d v="4715-05-23T12:00:00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144.37048832271762"/>
    <x v="3"/>
    <s v="plays"/>
    <x v="59"/>
    <d v="4819-03-18T12:00:00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92.74598393574297"/>
    <x v="3"/>
    <s v="plays"/>
    <x v="60"/>
    <d v="4523-01-09T12:00:00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722.6"/>
    <x v="3"/>
    <s v="plays"/>
    <x v="61"/>
    <d v="4444-12-28T12:00:00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11.851063829787234"/>
    <x v="2"/>
    <s v="web"/>
    <x v="62"/>
    <d v="4695-09-04T12:00:00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97.642857142857139"/>
    <x v="3"/>
    <s v="plays"/>
    <x v="63"/>
    <d v="4810-05-04T12:00:00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236.14754098360655"/>
    <x v="2"/>
    <s v="web"/>
    <x v="64"/>
    <d v="4882-06-15T12:00:00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45.068965517241381"/>
    <x v="3"/>
    <s v="plays"/>
    <x v="65"/>
    <d v="4435-06-22T00:00:00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162.38567493112947"/>
    <x v="3"/>
    <s v="plays"/>
    <x v="66"/>
    <d v="4686-10-21T12:00:00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254.52631578947367"/>
    <x v="2"/>
    <s v="wearables"/>
    <x v="67"/>
    <d v="4374-11-09T00:00:00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4.063291139240505"/>
    <x v="3"/>
    <s v="plays"/>
    <x v="68"/>
    <d v="4831-11-10T12:00:00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123.74140625000001"/>
    <x v="3"/>
    <s v="plays"/>
    <x v="69"/>
    <d v="4433-07-02T00:00:00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08.06666666666666"/>
    <x v="3"/>
    <s v="plays"/>
    <x v="70"/>
    <d v="4428-03-30T00:00:00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670.33333333333326"/>
    <x v="3"/>
    <s v="plays"/>
    <x v="71"/>
    <d v="4965-06-03T00:00:00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60.92857142857144"/>
    <x v="4"/>
    <s v="animation"/>
    <x v="72"/>
    <d v="4705-09-12T12:00:00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122.46153846153847"/>
    <x v="1"/>
    <s v="jazz"/>
    <x v="73"/>
    <d v="4784-11-19T00:00:00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50.57731958762886"/>
    <x v="1"/>
    <s v="metal"/>
    <x v="74"/>
    <d v="4744-04-20T12:00:00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78.106590724165997"/>
    <x v="7"/>
    <s v="photography books"/>
    <x v="75"/>
    <d v="4883-06-10T12:00:00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46.94736842105263"/>
    <x v="3"/>
    <s v="plays"/>
    <x v="76"/>
    <d v="4681-09-17T12:00:00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300.8"/>
    <x v="4"/>
    <s v="animation"/>
    <x v="77"/>
    <d v="4416-07-28T12:00:00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69.598615916955026"/>
    <x v="5"/>
    <s v="translations"/>
    <x v="78"/>
    <d v="4867-07-04T12:00:00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37.4545454545455"/>
    <x v="3"/>
    <s v="plays"/>
    <x v="79"/>
    <d v="4878-03-08T12:00:00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225.33928571428569"/>
    <x v="6"/>
    <s v="video games"/>
    <x v="80"/>
    <d v="4834-06-27T12:00:00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1497.3000000000002"/>
    <x v="1"/>
    <s v="rock"/>
    <x v="81"/>
    <d v="4847-10-20T00:00:00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37.590225563909776"/>
    <x v="6"/>
    <s v="video games"/>
    <x v="82"/>
    <d v="4913-11-03T00:00:00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132.36942675159236"/>
    <x v="1"/>
    <s v="electric music"/>
    <x v="83"/>
    <d v="4767-12-16T12:00:00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1.22448979591837"/>
    <x v="2"/>
    <s v="wearables"/>
    <x v="84"/>
    <d v="4525-12-24T12:00:00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67.63513513513513"/>
    <x v="1"/>
    <s v="indie rock"/>
    <x v="85"/>
    <d v="4472-12-01T12:00:00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61.984886649874063"/>
    <x v="3"/>
    <s v="plays"/>
    <x v="86"/>
    <d v="4692-05-22T12:00:00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260.75"/>
    <x v="1"/>
    <s v="rock"/>
    <x v="87"/>
    <d v="4442-09-10T12:00:00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52.58823529411765"/>
    <x v="5"/>
    <s v="translations"/>
    <x v="88"/>
    <d v="4690-11-29T12:00:00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78.615384615384613"/>
    <x v="3"/>
    <s v="plays"/>
    <x v="89"/>
    <d v="4387-07-01T12:00:00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48.404406999351913"/>
    <x v="3"/>
    <s v="plays"/>
    <x v="90"/>
    <d v="4739-01-20T00:00:00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258.875"/>
    <x v="5"/>
    <s v="translations"/>
    <x v="91"/>
    <d v="4770-06-03T12:00:00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60.548713235294116"/>
    <x v="6"/>
    <s v="video games"/>
    <x v="92"/>
    <d v="4398-09-01T12:00:00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303.68965517241378"/>
    <x v="3"/>
    <s v="plays"/>
    <x v="93"/>
    <d v="4538-10-17T12:00:0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112.99999999999999"/>
    <x v="2"/>
    <s v="web"/>
    <x v="94"/>
    <d v="4927-08-19T12:00:00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217.37876614060258"/>
    <x v="4"/>
    <s v="documentary"/>
    <x v="95"/>
    <d v="4958-03-09T12:00:00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926.69230769230762"/>
    <x v="3"/>
    <s v="plays"/>
    <x v="96"/>
    <d v="4443-05-08T12:00:00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33.692229038854805"/>
    <x v="0"/>
    <s v="food trucks"/>
    <x v="48"/>
    <d v="4707-09-02T12:00:0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196.7236842105263"/>
    <x v="6"/>
    <s v="video games"/>
    <x v="97"/>
    <d v="4704-09-17T12:00:00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"/>
    <x v="3"/>
    <s v="plays"/>
    <x v="98"/>
    <d v="4668-09-28T00:00:00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021.4444444444445"/>
    <x v="3"/>
    <s v="plays"/>
    <x v="99"/>
    <d v="4480-10-20T12:00:00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281.67567567567568"/>
    <x v="1"/>
    <s v="electric music"/>
    <x v="100"/>
    <d v="4679-08-02T00:00:00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4.610000000000003"/>
    <x v="2"/>
    <s v="wearables"/>
    <x v="101"/>
    <d v="4873-02-02T12:00:00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143.14010067114094"/>
    <x v="1"/>
    <s v="electric music"/>
    <x v="102"/>
    <d v="4420-03-09T12:00:00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4.54411764705884"/>
    <x v="1"/>
    <s v="indie rock"/>
    <x v="103"/>
    <d v="4813-08-16T12:00:00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359.12820512820514"/>
    <x v="2"/>
    <s v="web"/>
    <x v="104"/>
    <d v="4568-01-13T12:00:00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186.48571428571427"/>
    <x v="3"/>
    <s v="plays"/>
    <x v="105"/>
    <d v="4951-12-11T12:00:00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595.26666666666665"/>
    <x v="3"/>
    <s v="plays"/>
    <x v="106"/>
    <d v="4871-04-14T12:00:00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.21153846153846"/>
    <x v="4"/>
    <s v="documentary"/>
    <x v="107"/>
    <d v="4511-11-08T12:00:00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14.962780898876405"/>
    <x v="4"/>
    <s v="television"/>
    <x v="108"/>
    <d v="4612-03-26T00:00:00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19.95602605863192"/>
    <x v="0"/>
    <s v="food trucks"/>
    <x v="109"/>
    <d v="4894-10-10T12:00:00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268.82978723404256"/>
    <x v="5"/>
    <s v="radio &amp; podcasts"/>
    <x v="110"/>
    <d v="4534-07-10T12:00:00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376.87878787878788"/>
    <x v="2"/>
    <s v="web"/>
    <x v="111"/>
    <d v="4651-02-27T12:00:00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727.15789473684208"/>
    <x v="0"/>
    <s v="food trucks"/>
    <x v="112"/>
    <d v="4833-01-03T12:00:00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87.211757648470297"/>
    <x v="2"/>
    <s v="wearables"/>
    <x v="113"/>
    <d v="4926-04-26T12:00:00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8"/>
    <x v="5"/>
    <s v="fiction"/>
    <x v="114"/>
    <d v="4848-06-16T00:00:00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173.9387755102041"/>
    <x v="3"/>
    <s v="plays"/>
    <x v="115"/>
    <d v="4712-12-04T12:00:00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17.61111111111111"/>
    <x v="4"/>
    <s v="television"/>
    <x v="116"/>
    <d v="4474-05-25T12:00:00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214.96"/>
    <x v="7"/>
    <s v="photography books"/>
    <x v="117"/>
    <d v="4615-03-11T00:00:00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149.49667110519306"/>
    <x v="4"/>
    <s v="documentary"/>
    <x v="118"/>
    <d v="4640-02-25T12:00:00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219.33995584988963"/>
    <x v="6"/>
    <s v="mobile games"/>
    <x v="119"/>
    <d v="4688-02-13T12:00:00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64.367690058479525"/>
    <x v="6"/>
    <s v="video games"/>
    <x v="33"/>
    <d v="4657-09-23T12:00:00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18.622397298818232"/>
    <x v="5"/>
    <s v="fiction"/>
    <x v="120"/>
    <d v="4668-09-28T00:00:00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367.76923076923077"/>
    <x v="3"/>
    <s v="plays"/>
    <x v="121"/>
    <d v="4724-04-08T00:00:0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159.90566037735849"/>
    <x v="7"/>
    <s v="photography books"/>
    <x v="122"/>
    <d v="4940-06-11T12:00:00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38.633185349611544"/>
    <x v="3"/>
    <s v="plays"/>
    <x v="123"/>
    <d v="4893-08-16T12:00:00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51.42151162790698"/>
    <x v="3"/>
    <s v="plays"/>
    <x v="124"/>
    <d v="4771-09-26T12:00:00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60.334277620396605"/>
    <x v="3"/>
    <s v="plays"/>
    <x v="125"/>
    <d v="4392-02-05T12:00:00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3.202693602693603"/>
    <x v="1"/>
    <s v="rock"/>
    <x v="126"/>
    <d v="4411-04-26T12:00:00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155.46875"/>
    <x v="0"/>
    <s v="food trucks"/>
    <x v="127"/>
    <d v="4679-08-02T00:00:0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00.85974499089254"/>
    <x v="4"/>
    <s v="drama"/>
    <x v="128"/>
    <d v="4481-08-19T00:00:00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16.18181818181819"/>
    <x v="2"/>
    <s v="web"/>
    <x v="129"/>
    <d v="4606-10-24T00:00:00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310.77777777777777"/>
    <x v="3"/>
    <s v="plays"/>
    <x v="130"/>
    <d v="4854-07-15T00:00:00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89.73668341708543"/>
    <x v="1"/>
    <s v="world music"/>
    <x v="131"/>
    <d v="4470-04-16T12:00:00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71.27272727272728"/>
    <x v="4"/>
    <s v="documentary"/>
    <x v="132"/>
    <d v="4465-11-08T12:00:00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3.2862318840579712"/>
    <x v="3"/>
    <s v="plays"/>
    <x v="133"/>
    <d v="4561-08-17T12:00:00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261.77777777777777"/>
    <x v="4"/>
    <s v="drama"/>
    <x v="134"/>
    <d v="4637-11-07T12:00:00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96"/>
    <x v="5"/>
    <s v="nonfiction"/>
    <x v="135"/>
    <d v="4416-09-26T12:00:00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20.896851248642779"/>
    <x v="6"/>
    <s v="mobile games"/>
    <x v="136"/>
    <d v="4535-07-05T12:00:00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23.16363636363636"/>
    <x v="2"/>
    <s v="wearables"/>
    <x v="137"/>
    <d v="4690-09-30T12:00:00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101.59097978227061"/>
    <x v="4"/>
    <s v="documentary"/>
    <x v="138"/>
    <d v="4859-12-16T00:00:00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230.03999999999996"/>
    <x v="2"/>
    <s v="web"/>
    <x v="139"/>
    <d v="4697-08-24T12:00:00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135.59259259259261"/>
    <x v="2"/>
    <s v="web"/>
    <x v="107"/>
    <d v="4512-07-05T12:00:00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29.1"/>
    <x v="1"/>
    <s v="indie rock"/>
    <x v="140"/>
    <d v="4402-08-11T12:00:00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236.512"/>
    <x v="3"/>
    <s v="plays"/>
    <x v="141"/>
    <d v="4938-10-20T12:00:00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17.25"/>
    <x v="2"/>
    <s v="wearables"/>
    <x v="142"/>
    <d v="4651-10-25T12:00:00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12.49397590361446"/>
    <x v="3"/>
    <s v="plays"/>
    <x v="143"/>
    <d v="4484-06-04T00:00:00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21.02150537634408"/>
    <x v="3"/>
    <s v="plays"/>
    <x v="144"/>
    <d v="4757-12-08T12:00:00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219.87096774193549"/>
    <x v="2"/>
    <s v="wearables"/>
    <x v="145"/>
    <d v="4825-04-15T12:00:00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"/>
    <x v="1"/>
    <s v="indie rock"/>
    <x v="146"/>
    <d v="4558-09-05T00:00:00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64.166909620991248"/>
    <x v="1"/>
    <s v="rock"/>
    <x v="147"/>
    <d v="4907-08-07T00:00:00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423.06746987951806"/>
    <x v="1"/>
    <s v="electric music"/>
    <x v="148"/>
    <d v="4644-08-02T12:00:00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92.984160506863773"/>
    <x v="1"/>
    <s v="indie rock"/>
    <x v="149"/>
    <d v="4799-01-05T00:00:00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58.756567425569173"/>
    <x v="3"/>
    <s v="plays"/>
    <x v="150"/>
    <d v="4538-12-16T12:00:0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65.022222222222226"/>
    <x v="1"/>
    <s v="indie rock"/>
    <x v="151"/>
    <d v="4755-06-22T12:00:00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73.939560439560438"/>
    <x v="3"/>
    <s v="plays"/>
    <x v="152"/>
    <d v="4386-03-08T12:00:00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52.666666666666664"/>
    <x v="1"/>
    <s v="rock"/>
    <x v="153"/>
    <d v="4959-07-02T12:00:00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220.95238095238096"/>
    <x v="7"/>
    <s v="photography books"/>
    <x v="154"/>
    <d v="4611-09-28T00:00:00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100.01150627615063"/>
    <x v="1"/>
    <s v="rock"/>
    <x v="155"/>
    <d v="4726-03-29T00:00:00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62.3125"/>
    <x v="3"/>
    <s v="plays"/>
    <x v="156"/>
    <d v="4926-12-22T12:00:00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78.181818181818187"/>
    <x v="2"/>
    <s v="wearables"/>
    <x v="157"/>
    <d v="4931-09-27T12:00:00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149.73770491803279"/>
    <x v="2"/>
    <s v="web"/>
    <x v="158"/>
    <d v="4714-07-27T12:00:00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253.25714285714284"/>
    <x v="1"/>
    <s v="rock"/>
    <x v="159"/>
    <d v="4911-01-18T00:00:00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100.16943521594683"/>
    <x v="7"/>
    <s v="photography books"/>
    <x v="160"/>
    <d v="4846-02-27T00:00:00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21.99004424778761"/>
    <x v="3"/>
    <s v="plays"/>
    <x v="161"/>
    <d v="4836-04-17T12:00:00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37.13265306122449"/>
    <x v="2"/>
    <s v="web"/>
    <x v="162"/>
    <d v="4830-03-20T12:00:00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415.53846153846149"/>
    <x v="7"/>
    <s v="photography books"/>
    <x v="163"/>
    <d v="4429-01-24T00:00:00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1.30913348946136"/>
    <x v="3"/>
    <s v="plays"/>
    <x v="164"/>
    <d v="4578-01-20T12:00:00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424.08154506437768"/>
    <x v="1"/>
    <s v="indie rock"/>
    <x v="165"/>
    <d v="4922-05-17T12:00:00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2.93886230728336"/>
    <x v="4"/>
    <s v="shorts"/>
    <x v="166"/>
    <d v="4522-03-15T12:00:00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10.63265306122449"/>
    <x v="1"/>
    <s v="indie rock"/>
    <x v="167"/>
    <d v="4826-06-09T12:00:00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82.875"/>
    <x v="5"/>
    <s v="translations"/>
    <x v="168"/>
    <d v="4626-07-08T12:00:00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163.01447776628748"/>
    <x v="4"/>
    <s v="documentary"/>
    <x v="169"/>
    <d v="4645-03-30T12:00:00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894.66666666666674"/>
    <x v="3"/>
    <s v="plays"/>
    <x v="170"/>
    <d v="4573-08-14T12:00:00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26.191501103752756"/>
    <x v="2"/>
    <s v="wearables"/>
    <x v="171"/>
    <d v="4715-09-20T12:00:00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74.834782608695647"/>
    <x v="3"/>
    <s v="plays"/>
    <x v="172"/>
    <d v="4773-01-18T12:00:00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416.47680412371136"/>
    <x v="3"/>
    <s v="plays"/>
    <x v="173"/>
    <d v="4771-11-25T12:00:00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96.208333333333329"/>
    <x v="3"/>
    <s v="plays"/>
    <x v="174"/>
    <d v="4426-06-09T00:00:00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357.71910112359546"/>
    <x v="0"/>
    <s v="food trucks"/>
    <x v="175"/>
    <d v="4834-10-25T12:00:00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08.45714285714286"/>
    <x v="3"/>
    <s v="plays"/>
    <x v="176"/>
    <d v="4562-08-12T12:00:00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61.802325581395344"/>
    <x v="2"/>
    <s v="wearables"/>
    <x v="177"/>
    <d v="4384-01-18T12:00:00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722.32472324723244"/>
    <x v="2"/>
    <s v="web"/>
    <x v="178"/>
    <d v="4838-06-06T12:00:00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69.117647058823522"/>
    <x v="3"/>
    <s v="plays"/>
    <x v="179"/>
    <d v="4939-10-15T12:00:00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293.05555555555554"/>
    <x v="1"/>
    <s v="rock"/>
    <x v="180"/>
    <d v="4413-06-14T12:00:00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71.8"/>
    <x v="3"/>
    <s v="plays"/>
    <x v="181"/>
    <d v="4930-04-05T12:00:00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31.934684684684683"/>
    <x v="4"/>
    <s v="television"/>
    <x v="182"/>
    <d v="4873-08-01T12:00:00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229.87375415282392"/>
    <x v="3"/>
    <s v="plays"/>
    <x v="183"/>
    <d v="4635-11-18T12:00:00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32.012195121951223"/>
    <x v="4"/>
    <s v="shorts"/>
    <x v="184"/>
    <d v="4563-06-08T12:00:00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23.525352848928385"/>
    <x v="3"/>
    <s v="plays"/>
    <x v="185"/>
    <d v="4665-04-17T00:00:00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68.594594594594597"/>
    <x v="3"/>
    <s v="plays"/>
    <x v="186"/>
    <d v="4740-05-14T00:00:00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37.952380952380956"/>
    <x v="3"/>
    <s v="plays"/>
    <x v="187"/>
    <d v="4575-08-04T12:00:00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19.992957746478872"/>
    <x v="3"/>
    <s v="plays"/>
    <x v="188"/>
    <d v="4922-01-17T12:00:00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45.636363636363633"/>
    <x v="1"/>
    <s v="rock"/>
    <x v="189"/>
    <d v="4639-10-28T12:00:00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122.7605633802817"/>
    <x v="1"/>
    <s v="indie rock"/>
    <x v="190"/>
    <d v="4866-09-07T12:00:00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361.75316455696202"/>
    <x v="1"/>
    <s v="metal"/>
    <x v="191"/>
    <d v="4714-09-25T12:00:00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63.146341463414636"/>
    <x v="1"/>
    <s v="electric music"/>
    <x v="192"/>
    <d v="4885-07-29T12:00:00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298.20475319926874"/>
    <x v="2"/>
    <s v="wearables"/>
    <x v="173"/>
    <d v="4773-07-17T12:00:00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9.5585443037974684"/>
    <x v="4"/>
    <s v="drama"/>
    <x v="193"/>
    <d v="4820-11-07T12:00:00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53.777777777777779"/>
    <x v="1"/>
    <s v="electric music"/>
    <x v="194"/>
    <d v="4410-06-30T12:00:00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2"/>
    <x v="1"/>
    <s v="rock"/>
    <x v="195"/>
    <d v="4701-06-05T12:00:00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681.19047619047615"/>
    <x v="3"/>
    <s v="plays"/>
    <x v="152"/>
    <d v="4385-07-11T12:00:00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78.831325301204828"/>
    <x v="2"/>
    <s v="web"/>
    <x v="196"/>
    <d v="4646-09-21T12:00:00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134.40792216817235"/>
    <x v="0"/>
    <s v="food trucks"/>
    <x v="197"/>
    <d v="4475-09-17T12:00:00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3.3719999999999999"/>
    <x v="3"/>
    <s v="plays"/>
    <x v="198"/>
    <d v="4793-02-05T00:00:00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431.84615384615387"/>
    <x v="1"/>
    <s v="jazz"/>
    <x v="199"/>
    <d v="4446-10-19T12:00:00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38.844444444444441"/>
    <x v="3"/>
    <s v="plays"/>
    <x v="200"/>
    <d v="4899-07-16T12:00:00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425.7"/>
    <x v="5"/>
    <s v="fiction"/>
    <x v="201"/>
    <d v="4380-12-07T00:00:00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101.12239715591672"/>
    <x v="1"/>
    <s v="rock"/>
    <x v="202"/>
    <d v="4892-08-21T12:00:00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21.188688946015425"/>
    <x v="4"/>
    <s v="documentary"/>
    <x v="203"/>
    <d v="4845-05-03T00:00:00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67.425531914893625"/>
    <x v="4"/>
    <s v="documentary"/>
    <x v="204"/>
    <d v="4751-11-10T12:00:00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94.923371647509583"/>
    <x v="4"/>
    <s v="science fiction"/>
    <x v="205"/>
    <d v="4804-08-03T12:00:00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151.85185185185185"/>
    <x v="3"/>
    <s v="plays"/>
    <x v="206"/>
    <d v="4593-03-02T12:00:00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95.16382252559728"/>
    <x v="3"/>
    <s v="plays"/>
    <x v="207"/>
    <d v="4974-10-14T00:00:00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023.1428571428571"/>
    <x v="1"/>
    <s v="indie rock"/>
    <x v="208"/>
    <d v="4422-03-02T00:00:00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3.841836734693878"/>
    <x v="1"/>
    <s v="rock"/>
    <x v="209"/>
    <d v="4408-11-07T12:00:00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155.07066557107643"/>
    <x v="3"/>
    <s v="plays"/>
    <x v="210"/>
    <d v="4917-06-15T00:00:00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44.753477588871718"/>
    <x v="3"/>
    <s v="plays"/>
    <x v="211"/>
    <d v="4483-10-08T00:00:00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215.94736842105263"/>
    <x v="4"/>
    <s v="science fiction"/>
    <x v="212"/>
    <d v="4930-10-02T12:00:00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332.12709832134288"/>
    <x v="4"/>
    <s v="shorts"/>
    <x v="213"/>
    <d v="4487-03-21T00:00:00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8.4430379746835449"/>
    <x v="4"/>
    <s v="animation"/>
    <x v="214"/>
    <d v="4529-06-06T12:00:00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98.625514403292186"/>
    <x v="3"/>
    <s v="plays"/>
    <x v="215"/>
    <d v="4462-09-25T12:00:00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37.97916666666669"/>
    <x v="0"/>
    <s v="food trucks"/>
    <x v="216"/>
    <d v="4518-08-03T12:00:00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93.81099656357388"/>
    <x v="7"/>
    <s v="photography books"/>
    <x v="217"/>
    <d v="4655-04-07T12:00:00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403.63930885529157"/>
    <x v="3"/>
    <s v="plays"/>
    <x v="218"/>
    <d v="4744-08-18T12:00:00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260.1740412979351"/>
    <x v="4"/>
    <s v="science fiction"/>
    <x v="219"/>
    <d v="4661-03-09T00:00:00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366.63333333333333"/>
    <x v="1"/>
    <s v="rock"/>
    <x v="220"/>
    <d v="4630-02-17T12:00:00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168.72085385878489"/>
    <x v="7"/>
    <s v="photography books"/>
    <x v="221"/>
    <d v="4392-02-05T12:00:00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19.90717911530093"/>
    <x v="6"/>
    <s v="mobile games"/>
    <x v="222"/>
    <d v="4693-01-17T12:00:00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93.68925233644859"/>
    <x v="4"/>
    <s v="animation"/>
    <x v="172"/>
    <d v="4774-01-13T12:00:00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420.16666666666669"/>
    <x v="6"/>
    <s v="mobile games"/>
    <x v="223"/>
    <d v="4822-10-28T12:00:00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76.708333333333329"/>
    <x v="6"/>
    <s v="video games"/>
    <x v="224"/>
    <d v="4965-10-01T00:00:00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171.26470588235293"/>
    <x v="3"/>
    <s v="plays"/>
    <x v="225"/>
    <d v="4582-08-27T12:00:00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57.89473684210526"/>
    <x v="3"/>
    <s v="plays"/>
    <x v="226"/>
    <d v="4764-01-06T12:00:00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09.08"/>
    <x v="4"/>
    <s v="animation"/>
    <x v="227"/>
    <d v="4459-04-14T12:00:00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41.732558139534881"/>
    <x v="6"/>
    <s v="video games"/>
    <x v="228"/>
    <d v="4829-07-23T12:00:00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10.944303797468354"/>
    <x v="4"/>
    <s v="animation"/>
    <x v="229"/>
    <d v="4798-01-10T00:00:00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59.3763440860215"/>
    <x v="1"/>
    <s v="rock"/>
    <x v="230"/>
    <d v="4939-12-14T12:00:00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422.41666666666669"/>
    <x v="4"/>
    <s v="animation"/>
    <x v="231"/>
    <d v="4629-02-22T12:00:00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97.71875"/>
    <x v="3"/>
    <s v="plays"/>
    <x v="232"/>
    <d v="4851-04-02T00:00:00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418.78911564625849"/>
    <x v="2"/>
    <s v="wearables"/>
    <x v="233"/>
    <d v="4710-02-18T12:00:00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101.91632047477745"/>
    <x v="3"/>
    <s v="plays"/>
    <x v="194"/>
    <d v="4405-11-23T12:00:00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27.72619047619047"/>
    <x v="5"/>
    <s v="nonfiction"/>
    <x v="234"/>
    <d v="4628-06-27T12:00:00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445.21739130434781"/>
    <x v="1"/>
    <s v="rock"/>
    <x v="235"/>
    <d v="4812-12-19T12:00:00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569.71428571428578"/>
    <x v="3"/>
    <s v="plays"/>
    <x v="236"/>
    <d v="4860-10-11T00:00:00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09.34482758620686"/>
    <x v="3"/>
    <s v="plays"/>
    <x v="237"/>
    <d v="4650-07-02T12:00:00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325.5333333333333"/>
    <x v="3"/>
    <s v="plays"/>
    <x v="238"/>
    <d v="4626-01-09T12:00:00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932.61616161616166"/>
    <x v="2"/>
    <s v="web"/>
    <x v="239"/>
    <d v="4586-04-08T12:00:00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211.33870967741933"/>
    <x v="5"/>
    <s v="fiction"/>
    <x v="240"/>
    <d v="4790-12-18T00:00:0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73.32520325203251"/>
    <x v="6"/>
    <s v="mobile games"/>
    <x v="241"/>
    <d v="4670-09-18T00:00:00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3"/>
    <x v="5"/>
    <s v="translations"/>
    <x v="242"/>
    <d v="4671-05-16T00:00:00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54.084507042253513"/>
    <x v="1"/>
    <s v="rock"/>
    <x v="67"/>
    <d v="4379-10-14T00:00:00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626.29999999999995"/>
    <x v="3"/>
    <s v="plays"/>
    <x v="243"/>
    <d v="4546-09-08T00:00:00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89.021399176954731"/>
    <x v="3"/>
    <s v="plays"/>
    <x v="244"/>
    <d v="4599-09-27T12:00:00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184.89130434782609"/>
    <x v="4"/>
    <s v="drama"/>
    <x v="245"/>
    <d v="4447-12-13T12:00:00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20.16770186335404"/>
    <x v="5"/>
    <s v="nonfiction"/>
    <x v="246"/>
    <d v="4798-11-06T00:00:00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23.390243902439025"/>
    <x v="1"/>
    <s v="rock"/>
    <x v="247"/>
    <d v="4438-06-06T00:00:00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146"/>
    <x v="1"/>
    <s v="rock"/>
    <x v="248"/>
    <d v="4739-11-16T00:00:00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268.48"/>
    <x v="3"/>
    <s v="plays"/>
    <x v="249"/>
    <d v="4562-10-11T12:00:00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597.5"/>
    <x v="3"/>
    <s v="plays"/>
    <x v="250"/>
    <d v="4789-06-26T00:00:00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157.69841269841268"/>
    <x v="7"/>
    <s v="photography books"/>
    <x v="251"/>
    <d v="4549-04-25T00:00:00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31.201660735468568"/>
    <x v="1"/>
    <s v="rock"/>
    <x v="136"/>
    <d v="4536-06-29T12:00:00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3.41176470588238"/>
    <x v="1"/>
    <s v="rock"/>
    <x v="252"/>
    <d v="4409-07-05T12:00:00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70.89655172413791"/>
    <x v="1"/>
    <s v="indie rock"/>
    <x v="253"/>
    <d v="4449-10-03T12:00:00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62.66447368421052"/>
    <x v="7"/>
    <s v="photography books"/>
    <x v="254"/>
    <d v="4371-05-29T00:00:00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123.08163265306122"/>
    <x v="3"/>
    <s v="plays"/>
    <x v="255"/>
    <d v="4559-08-31T00:00:00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76.766756032171585"/>
    <x v="3"/>
    <s v="plays"/>
    <x v="256"/>
    <d v="4737-07-29T00:00:00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233.62012987012989"/>
    <x v="1"/>
    <s v="jazz"/>
    <x v="257"/>
    <d v="4666-06-11T00:00:00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180.53333333333333"/>
    <x v="3"/>
    <s v="plays"/>
    <x v="258"/>
    <d v="4541-06-06T00:00:0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252.62857142857143"/>
    <x v="4"/>
    <s v="documentary"/>
    <x v="259"/>
    <d v="4543-01-27T00:00:0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7.176538240368025"/>
    <x v="4"/>
    <s v="television"/>
    <x v="260"/>
    <d v="4918-06-10T00:00:00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1.2706571242680547"/>
    <x v="6"/>
    <s v="video games"/>
    <x v="261"/>
    <d v="4425-06-14T00:00:00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304.0097847358121"/>
    <x v="7"/>
    <s v="photography books"/>
    <x v="262"/>
    <d v="4731-01-02T00:00:00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137.23076923076923"/>
    <x v="3"/>
    <s v="plays"/>
    <x v="263"/>
    <d v="4945-05-16T12:00:00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32.208333333333336"/>
    <x v="3"/>
    <s v="plays"/>
    <x v="264"/>
    <d v="4833-03-04T12:00:00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241.51282051282053"/>
    <x v="3"/>
    <s v="plays"/>
    <x v="265"/>
    <d v="4841-09-21T00:00:00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96.8"/>
    <x v="5"/>
    <s v="translations"/>
    <x v="266"/>
    <d v="4926-12-22T12:00:00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1066.4285714285716"/>
    <x v="6"/>
    <s v="video games"/>
    <x v="267"/>
    <d v="4508-09-24T12:00:00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325.88888888888891"/>
    <x v="3"/>
    <s v="plays"/>
    <x v="268"/>
    <d v="4403-02-07T12:00:00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170.70000000000002"/>
    <x v="2"/>
    <s v="web"/>
    <x v="269"/>
    <d v="4548-04-30T00:00:00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581.44000000000005"/>
    <x v="3"/>
    <s v="plays"/>
    <x v="270"/>
    <d v="4890-10-31T12:00:00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91.520972644376897"/>
    <x v="4"/>
    <s v="animation"/>
    <x v="271"/>
    <d v="4844-05-08T00:00:00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108.04761904761904"/>
    <x v="3"/>
    <s v="plays"/>
    <x v="272"/>
    <d v="4504-12-14T12:00:00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8.728395061728396"/>
    <x v="4"/>
    <s v="television"/>
    <x v="73"/>
    <d v="4785-05-18T00:00:00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83.193877551020407"/>
    <x v="1"/>
    <s v="rock"/>
    <x v="273"/>
    <d v="4755-06-22T12:00:00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706.33333333333337"/>
    <x v="2"/>
    <s v="web"/>
    <x v="274"/>
    <d v="4510-09-14T12:00:00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17.446030330062445"/>
    <x v="3"/>
    <s v="plays"/>
    <x v="275"/>
    <d v="4777-10-24T12:00:00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209.73015873015873"/>
    <x v="3"/>
    <s v="plays"/>
    <x v="276"/>
    <d v="4784-11-19T00:00:00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97.785714285714292"/>
    <x v="1"/>
    <s v="electric music"/>
    <x v="277"/>
    <d v="4689-04-08T12:00:00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1684.25"/>
    <x v="1"/>
    <s v="metal"/>
    <x v="278"/>
    <d v="4502-02-28T12:00:00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54.402135231316727"/>
    <x v="3"/>
    <s v="plays"/>
    <x v="279"/>
    <d v="4705-09-12T12:00:00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456.61111111111109"/>
    <x v="4"/>
    <s v="documentary"/>
    <x v="280"/>
    <d v="4576-07-29T12:00:00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9.8219178082191778"/>
    <x v="2"/>
    <s v="web"/>
    <x v="281"/>
    <d v="4477-11-05T12:00:00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6.384615384615383"/>
    <x v="0"/>
    <s v="food trucks"/>
    <x v="282"/>
    <d v="4505-04-13T12:00:00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339.6666666666667"/>
    <x v="3"/>
    <s v="plays"/>
    <x v="283"/>
    <d v="4417-01-24T12:00:00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35.650077760497666"/>
    <x v="3"/>
    <s v="plays"/>
    <x v="284"/>
    <d v="4901-01-10T00:00:00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54.950819672131146"/>
    <x v="3"/>
    <s v="plays"/>
    <x v="285"/>
    <d v="4601-05-23T00:00:00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94.236111111111114"/>
    <x v="3"/>
    <s v="plays"/>
    <x v="286"/>
    <d v="4918-02-10T00:00:00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143.91428571428571"/>
    <x v="3"/>
    <s v="plays"/>
    <x v="287"/>
    <d v="4613-09-17T00:00:00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51.421052631578945"/>
    <x v="1"/>
    <s v="rock"/>
    <x v="288"/>
    <d v="4742-03-02T12:00:00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"/>
    <x v="0"/>
    <s v="food trucks"/>
    <x v="289"/>
    <d v="4749-05-24T12:00:00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1344.6666666666667"/>
    <x v="5"/>
    <s v="nonfiction"/>
    <x v="290"/>
    <d v="4829-11-20T12:00:00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31.844940867279899"/>
    <x v="4"/>
    <s v="documentary"/>
    <x v="291"/>
    <d v="4682-01-15T12:00:00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82.617647058823536"/>
    <x v="3"/>
    <s v="plays"/>
    <x v="292"/>
    <d v="4892-06-22T12:00:00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546.14285714285722"/>
    <x v="1"/>
    <s v="indie rock"/>
    <x v="293"/>
    <d v="4731-10-29T00:00:00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286.21428571428572"/>
    <x v="4"/>
    <s v="documentary"/>
    <x v="294"/>
    <d v="4772-09-20T12:00:00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7.9076923076923071"/>
    <x v="3"/>
    <s v="plays"/>
    <x v="295"/>
    <d v="4749-07-23T12:00:00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132.13677811550153"/>
    <x v="3"/>
    <s v="plays"/>
    <x v="296"/>
    <d v="4822-06-30T12:00:00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74.077834179357026"/>
    <x v="5"/>
    <s v="fiction"/>
    <x v="297"/>
    <d v="4519-01-30T12:00:00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5.292682926829272"/>
    <x v="3"/>
    <s v="plays"/>
    <x v="298"/>
    <d v="4447-10-14T12:00:00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20.333333333333332"/>
    <x v="1"/>
    <s v="indie rock"/>
    <x v="299"/>
    <d v="4476-07-13T12:00:00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3.36507936507937"/>
    <x v="6"/>
    <s v="video games"/>
    <x v="300"/>
    <d v="4388-10-23T12:00:00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310.2284263959391"/>
    <x v="3"/>
    <s v="plays"/>
    <x v="247"/>
    <d v="4439-07-31T00:00:00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95.31818181818181"/>
    <x v="3"/>
    <s v="plays"/>
    <x v="244"/>
    <d v="4600-01-25T12:00:00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294.71428571428572"/>
    <x v="1"/>
    <s v="rock"/>
    <x v="301"/>
    <d v="4499-09-14T00:00:00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33.89473684210526"/>
    <x v="4"/>
    <s v="documentary"/>
    <x v="188"/>
    <d v="4922-05-17T12:00:00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66.677083333333329"/>
    <x v="3"/>
    <s v="plays"/>
    <x v="302"/>
    <d v="4638-05-06T12:00:00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19.227272727272727"/>
    <x v="0"/>
    <s v="food trucks"/>
    <x v="303"/>
    <d v="4963-02-14T00:00:00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5.842105263157894"/>
    <x v="3"/>
    <s v="plays"/>
    <x v="304"/>
    <d v="4814-02-12T12:00:00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38.702380952380956"/>
    <x v="1"/>
    <s v="rock"/>
    <x v="305"/>
    <d v="4617-08-27T00:00:00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9.5876777251184837"/>
    <x v="2"/>
    <s v="web"/>
    <x v="306"/>
    <d v="4410-08-29T12:00:00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4.144366197183089"/>
    <x v="5"/>
    <s v="fiction"/>
    <x v="307"/>
    <d v="4452-09-17T12:00:00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166.56234096692114"/>
    <x v="4"/>
    <s v="shorts"/>
    <x v="308"/>
    <d v="4446-02-21T12:00:00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24.134831460674157"/>
    <x v="3"/>
    <s v="plays"/>
    <x v="309"/>
    <d v="4426-02-09T00:00:00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164.05633802816902"/>
    <x v="4"/>
    <s v="documentary"/>
    <x v="310"/>
    <d v="4624-05-19T12:00:00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90.723076923076931"/>
    <x v="3"/>
    <s v="plays"/>
    <x v="311"/>
    <d v="4700-02-10T12:00:00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46.194444444444443"/>
    <x v="3"/>
    <s v="plays"/>
    <x v="79"/>
    <d v="4881-02-20T12:00:00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38.53846153846154"/>
    <x v="4"/>
    <s v="animation"/>
    <x v="312"/>
    <d v="4730-01-07T00:00:00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133.56231003039514"/>
    <x v="3"/>
    <s v="plays"/>
    <x v="313"/>
    <d v="4949-12-21T12:00:00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22.896588486140725"/>
    <x v="1"/>
    <s v="rock"/>
    <x v="314"/>
    <d v="4906-08-12T00:00:00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184.95548961424333"/>
    <x v="6"/>
    <s v="video games"/>
    <x v="315"/>
    <d v="4788-08-30T00:00:00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443.72727272727275"/>
    <x v="4"/>
    <s v="documentary"/>
    <x v="316"/>
    <d v="4846-04-28T00:00:00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199.9806763285024"/>
    <x v="0"/>
    <s v="food trucks"/>
    <x v="317"/>
    <d v="4488-01-15T00:00:00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23.95833333333333"/>
    <x v="2"/>
    <s v="wearables"/>
    <x v="318"/>
    <d v="4564-06-02T12:00:00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86.61329305135951"/>
    <x v="3"/>
    <s v="plays"/>
    <x v="319"/>
    <d v="4907-10-06T00:00:00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14.28538550057536"/>
    <x v="1"/>
    <s v="rock"/>
    <x v="32"/>
    <d v="4852-09-23T00:00:00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97.032531824611041"/>
    <x v="1"/>
    <s v="rock"/>
    <x v="320"/>
    <d v="4964-06-08T00:00:00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22.81904761904762"/>
    <x v="1"/>
    <s v="rock"/>
    <x v="321"/>
    <d v="4427-06-04T00:00:00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79.14326647564468"/>
    <x v="3"/>
    <s v="plays"/>
    <x v="322"/>
    <d v="4961-10-22T00:00:00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79.951577402787962"/>
    <x v="3"/>
    <s v="plays"/>
    <x v="323"/>
    <d v="4480-06-22T12:00:00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94.242587601078171"/>
    <x v="3"/>
    <s v="plays"/>
    <x v="324"/>
    <d v="4827-06-04T12:00:00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84.669291338582681"/>
    <x v="7"/>
    <s v="photography books"/>
    <x v="325"/>
    <d v="4486-11-21T00:00:00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66.521920668058456"/>
    <x v="1"/>
    <s v="indie rock"/>
    <x v="326"/>
    <d v="4710-06-18T12:00:00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53.922222222222224"/>
    <x v="3"/>
    <s v="plays"/>
    <x v="327"/>
    <d v="4584-12-14T12:00:00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41.983299595141702"/>
    <x v="3"/>
    <s v="plays"/>
    <x v="328"/>
    <d v="4611-09-28T00:00:00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14.69479695431472"/>
    <x v="6"/>
    <s v="video games"/>
    <x v="329"/>
    <d v="4860-02-14T00:00:00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34.475000000000001"/>
    <x v="4"/>
    <s v="drama"/>
    <x v="330"/>
    <d v="4701-04-06T12:00:00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1400.7777777777778"/>
    <x v="1"/>
    <s v="indie rock"/>
    <x v="331"/>
    <d v="4837-10-09T12:00:00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71.770351758793964"/>
    <x v="2"/>
    <s v="web"/>
    <x v="332"/>
    <d v="4680-09-25T00:00:00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53.074115044247783"/>
    <x v="0"/>
    <s v="food trucks"/>
    <x v="333"/>
    <d v="4799-11-01T00:00:00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"/>
    <x v="3"/>
    <s v="plays"/>
    <x v="296"/>
    <d v="4826-12-06T12:00:00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127.70715249662618"/>
    <x v="1"/>
    <s v="jazz"/>
    <x v="334"/>
    <d v="4695-11-03T12:00:00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34.892857142857139"/>
    <x v="1"/>
    <s v="rock"/>
    <x v="335"/>
    <d v="4710-12-15T12:00:00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410.59821428571428"/>
    <x v="3"/>
    <s v="plays"/>
    <x v="336"/>
    <d v="4722-04-19T00:00:0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123.73770491803278"/>
    <x v="3"/>
    <s v="plays"/>
    <x v="337"/>
    <d v="4940-08-10T12:00:00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58.973684210526315"/>
    <x v="4"/>
    <s v="documentary"/>
    <x v="338"/>
    <d v="4591-07-11T12:00:00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36.892473118279568"/>
    <x v="2"/>
    <s v="wearables"/>
    <x v="339"/>
    <d v="4800-02-29T00:00:00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184.91304347826087"/>
    <x v="3"/>
    <s v="plays"/>
    <x v="340"/>
    <d v="4493-08-16T00:00:00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1.814432989690722"/>
    <x v="6"/>
    <s v="video games"/>
    <x v="341"/>
    <d v="4714-05-28T12:00:00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298.7"/>
    <x v="7"/>
    <s v="photography books"/>
    <x v="342"/>
    <d v="4886-11-21T12:00:00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26.35175879396985"/>
    <x v="4"/>
    <s v="animation"/>
    <x v="343"/>
    <d v="4470-04-16T12:00:00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173.56363636363636"/>
    <x v="3"/>
    <s v="plays"/>
    <x v="344"/>
    <d v="4432-05-08T00:00:00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371.75675675675677"/>
    <x v="3"/>
    <s v="plays"/>
    <x v="345"/>
    <d v="4839-11-28T12:00:00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160.19230769230771"/>
    <x v="1"/>
    <s v="rock"/>
    <x v="65"/>
    <d v="4440-07-25T00:00:00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16.3333333333335"/>
    <x v="1"/>
    <s v="rock"/>
    <x v="346"/>
    <d v="4489-05-09T00:00:00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733.4375"/>
    <x v="1"/>
    <s v="indie rock"/>
    <x v="347"/>
    <d v="4865-05-15T12:00:00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592.11111111111109"/>
    <x v="3"/>
    <s v="plays"/>
    <x v="348"/>
    <d v="4794-01-31T00:00:0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18.888888888888889"/>
    <x v="3"/>
    <s v="plays"/>
    <x v="349"/>
    <d v="4430-07-18T00:00:00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276.80769230769232"/>
    <x v="3"/>
    <s v="plays"/>
    <x v="350"/>
    <d v="4661-09-05T00:00:00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3.01851851851848"/>
    <x v="4"/>
    <s v="documentary"/>
    <x v="351"/>
    <d v="4420-09-05T12:00:00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159.36331255565449"/>
    <x v="4"/>
    <s v="television"/>
    <x v="352"/>
    <d v="4561-12-15T12:00:00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67.869978858350947"/>
    <x v="3"/>
    <s v="plays"/>
    <x v="353"/>
    <d v="4928-02-15T12:00:00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1591.5555555555554"/>
    <x v="3"/>
    <s v="plays"/>
    <x v="354"/>
    <d v="4684-09-01T12:00:00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730.18222222222221"/>
    <x v="4"/>
    <s v="documentary"/>
    <x v="355"/>
    <d v="4674-06-29T00:00:00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13.185782556750297"/>
    <x v="3"/>
    <s v="plays"/>
    <x v="356"/>
    <d v="4828-11-25T12:00:00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54.777777777777779"/>
    <x v="4"/>
    <s v="documentary"/>
    <x v="357"/>
    <d v="4912-07-11T00:00:00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361.02941176470591"/>
    <x v="1"/>
    <s v="indie rock"/>
    <x v="358"/>
    <d v="4726-09-25T00:00:00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10.257545271629779"/>
    <x v="1"/>
    <s v="rock"/>
    <x v="359"/>
    <d v="4641-08-18T12:00:00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3.962962962962964"/>
    <x v="3"/>
    <s v="plays"/>
    <x v="12"/>
    <d v="4960-08-28T00:00:00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40.444444444444443"/>
    <x v="4"/>
    <s v="documentary"/>
    <x v="360"/>
    <d v="4879-05-02T12:00:00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160.32"/>
    <x v="3"/>
    <s v="plays"/>
    <x v="361"/>
    <d v="4481-06-20T00:00:00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83.9433962264151"/>
    <x v="3"/>
    <s v="plays"/>
    <x v="362"/>
    <d v="4579-05-15T12:00:00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63.769230769230766"/>
    <x v="3"/>
    <s v="plays"/>
    <x v="363"/>
    <d v="4703-07-25T12:00:00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225.38095238095238"/>
    <x v="7"/>
    <s v="photography books"/>
    <x v="364"/>
    <d v="4840-07-25T12:00:00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172.00961538461539"/>
    <x v="0"/>
    <s v="food trucks"/>
    <x v="210"/>
    <d v="4918-02-10T00:00:00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46.16709511568124"/>
    <x v="4"/>
    <s v="documentary"/>
    <x v="365"/>
    <d v="4801-02-23T00:00:00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76.42361623616236"/>
    <x v="5"/>
    <s v="nonfiction"/>
    <x v="366"/>
    <d v="4929-08-08T12:00:00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39.261467889908261"/>
    <x v="3"/>
    <s v="plays"/>
    <x v="367"/>
    <d v="4400-12-19T12:00:00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11.270034843205574"/>
    <x v="2"/>
    <s v="wearables"/>
    <x v="368"/>
    <d v="4517-08-08T12:00:00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22.11084337349398"/>
    <x v="1"/>
    <s v="indie rock"/>
    <x v="369"/>
    <d v="4490-10-31T00:00:00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86.54166666666669"/>
    <x v="3"/>
    <s v="plays"/>
    <x v="370"/>
    <d v="4423-10-23T00:00:00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7.2731788079470201"/>
    <x v="7"/>
    <s v="photography books"/>
    <x v="371"/>
    <d v="4594-06-25T12:00:00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65.642371234207957"/>
    <x v="5"/>
    <s v="nonfiction"/>
    <x v="287"/>
    <d v="4612-07-24T00:00:00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228.96178343949046"/>
    <x v="2"/>
    <s v="wearables"/>
    <x v="372"/>
    <d v="4431-03-15T00:00:00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469.37499999999994"/>
    <x v="1"/>
    <s v="jazz"/>
    <x v="373"/>
    <d v="4822-08-29T12:00:00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130.11267605633802"/>
    <x v="4"/>
    <s v="documentary"/>
    <x v="374"/>
    <d v="4586-02-07T12:00:00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67.05422993492408"/>
    <x v="3"/>
    <s v="plays"/>
    <x v="375"/>
    <d v="4486-03-26T00:00:00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73.8641975308642"/>
    <x v="4"/>
    <s v="drama"/>
    <x v="376"/>
    <d v="4896-11-28T12:00:00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717.76470588235293"/>
    <x v="1"/>
    <s v="rock"/>
    <x v="377"/>
    <d v="4574-06-10T12:00:00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63.850976361767728"/>
    <x v="4"/>
    <s v="animation"/>
    <x v="378"/>
    <d v="4871-04-14T12:00:00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2"/>
    <x v="1"/>
    <s v="indie rock"/>
    <x v="379"/>
    <d v="4436-06-16T00:00:00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1530.2222222222222"/>
    <x v="7"/>
    <s v="photography books"/>
    <x v="380"/>
    <d v="4591-01-12T12:00:00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40.356164383561641"/>
    <x v="3"/>
    <s v="plays"/>
    <x v="381"/>
    <d v="4959-03-04T12:00:00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86.220633299284984"/>
    <x v="4"/>
    <s v="shorts"/>
    <x v="382"/>
    <d v="4498-07-21T00:00:00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315.58486707566465"/>
    <x v="3"/>
    <s v="plays"/>
    <x v="125"/>
    <d v="4397-07-08T12:00:00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89.618243243243242"/>
    <x v="3"/>
    <s v="plays"/>
    <x v="383"/>
    <d v="4842-09-16T00:00:00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182.14503816793894"/>
    <x v="3"/>
    <s v="plays"/>
    <x v="384"/>
    <d v="4883-08-09T12:00:00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355.88235294117646"/>
    <x v="4"/>
    <s v="documentary"/>
    <x v="385"/>
    <d v="4556-11-14T00:00:00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131.83695652173913"/>
    <x v="3"/>
    <s v="plays"/>
    <x v="386"/>
    <d v="4958-01-08T12:00:00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46.315634218289084"/>
    <x v="4"/>
    <s v="documentary"/>
    <x v="387"/>
    <d v="4761-05-21T12:00:00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36.132726089785294"/>
    <x v="1"/>
    <s v="rock"/>
    <x v="388"/>
    <d v="4808-05-14T12:00:00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104.62820512820512"/>
    <x v="6"/>
    <s v="mobile games"/>
    <x v="277"/>
    <d v="4689-04-08T12:00:00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668.85714285714289"/>
    <x v="3"/>
    <s v="plays"/>
    <x v="389"/>
    <d v="4814-10-10T12:00:00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2.072823218997364"/>
    <x v="5"/>
    <s v="fiction"/>
    <x v="390"/>
    <d v="4612-01-26T00:00:00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84.699787460148784"/>
    <x v="4"/>
    <s v="animation"/>
    <x v="391"/>
    <d v="4908-09-30T00:00:00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11.059030837004405"/>
    <x v="0"/>
    <s v="food trucks"/>
    <x v="392"/>
    <d v="4389-04-21T12:00:00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43.838781575037146"/>
    <x v="3"/>
    <s v="plays"/>
    <x v="393"/>
    <d v="4494-10-10T00:00:00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55.470588235294116"/>
    <x v="4"/>
    <s v="documentary"/>
    <x v="394"/>
    <d v="4434-02-27T00:00:00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7.399511301160658"/>
    <x v="3"/>
    <s v="plays"/>
    <x v="395"/>
    <d v="4904-04-24T00:00:00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123.43497363796135"/>
    <x v="4"/>
    <s v="documentary"/>
    <x v="396"/>
    <d v="4510-11-13T12:00:00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8.46"/>
    <x v="2"/>
    <s v="web"/>
    <x v="397"/>
    <d v="4489-05-09T00:00:00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63.989361702127653"/>
    <x v="3"/>
    <s v="plays"/>
    <x v="398"/>
    <d v="4821-03-07T12:00: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127.29885057471265"/>
    <x v="2"/>
    <s v="wearables"/>
    <x v="399"/>
    <d v="4824-06-19T12:00:00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0.638024357239512"/>
    <x v="3"/>
    <s v="plays"/>
    <x v="400"/>
    <d v="4390-10-13T12:00:00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40.470588235294116"/>
    <x v="0"/>
    <s v="food trucks"/>
    <x v="116"/>
    <d v="4473-09-27T12:00:00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287.66666666666663"/>
    <x v="1"/>
    <s v="indie rock"/>
    <x v="401"/>
    <d v="4868-08-27T12:00:00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572.94444444444446"/>
    <x v="7"/>
    <s v="photography books"/>
    <x v="402"/>
    <d v="4705-03-16T12:00:00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112.90429799426933"/>
    <x v="3"/>
    <s v="plays"/>
    <x v="403"/>
    <d v="4560-08-25T00:00:00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46.387573964497044"/>
    <x v="3"/>
    <s v="plays"/>
    <x v="404"/>
    <d v="4657-03-27T12:00:00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90.675916230366497"/>
    <x v="4"/>
    <s v="animation"/>
    <x v="405"/>
    <d v="4437-12-08T00:00:00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67.740740740740748"/>
    <x v="7"/>
    <s v="photography books"/>
    <x v="406"/>
    <d v="4621-04-05T12:00:00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192.49019607843135"/>
    <x v="3"/>
    <s v="plays"/>
    <x v="407"/>
    <d v="4960-02-27T12:00:00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82.714285714285722"/>
    <x v="3"/>
    <s v="plays"/>
    <x v="408"/>
    <d v="4881-02-20T12:00:00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54.163920922570021"/>
    <x v="3"/>
    <s v="plays"/>
    <x v="409"/>
    <d v="4633-04-02T12:00:00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16.722222222222221"/>
    <x v="4"/>
    <s v="documentary"/>
    <x v="410"/>
    <d v="4606-08-25T00:00:00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16.87664041994749"/>
    <x v="3"/>
    <s v="plays"/>
    <x v="411"/>
    <d v="4787-05-08T00:00:00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052.1538461538462"/>
    <x v="3"/>
    <s v="plays"/>
    <x v="412"/>
    <d v="4669-03-27T00:00:00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23.07407407407408"/>
    <x v="1"/>
    <s v="jazz"/>
    <x v="413"/>
    <d v="4928-02-15T12:00:00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78.63855421686748"/>
    <x v="4"/>
    <s v="animation"/>
    <x v="414"/>
    <d v="4712-06-07T12:00:00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355.28169014084506"/>
    <x v="3"/>
    <s v="plays"/>
    <x v="415"/>
    <d v="4565-03-29T12:00:00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161.90634146341463"/>
    <x v="4"/>
    <s v="science fiction"/>
    <x v="416"/>
    <d v="4782-02-03T00:00:00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24.914285714285715"/>
    <x v="4"/>
    <s v="television"/>
    <x v="417"/>
    <d v="4821-05-06T12:00:00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198.72222222222223"/>
    <x v="2"/>
    <s v="wearables"/>
    <x v="418"/>
    <d v="4513-08-29T12:00:00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34.752688172043008"/>
    <x v="3"/>
    <s v="plays"/>
    <x v="419"/>
    <d v="4832-11-04T12:00:00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176.41935483870967"/>
    <x v="3"/>
    <s v="plays"/>
    <x v="420"/>
    <d v="4417-11-20T12:00:00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511.38095238095235"/>
    <x v="1"/>
    <s v="indie rock"/>
    <x v="421"/>
    <d v="4463-11-19T12:00:00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82.044117647058826"/>
    <x v="3"/>
    <s v="plays"/>
    <x v="422"/>
    <d v="4428-09-26T00:00:00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24.326030927835053"/>
    <x v="2"/>
    <s v="wearables"/>
    <x v="423"/>
    <d v="4548-03-01T00:00:00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50.482758620689658"/>
    <x v="4"/>
    <s v="television"/>
    <x v="424"/>
    <d v="4850-08-05T00:00:00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967"/>
    <x v="6"/>
    <s v="video games"/>
    <x v="425"/>
    <d v="4567-05-18T12:00:00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4"/>
    <x v="6"/>
    <s v="video games"/>
    <x v="426"/>
    <d v="4923-05-12T12:00:00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122.84501347708894"/>
    <x v="4"/>
    <s v="animation"/>
    <x v="427"/>
    <d v="4902-01-05T00:00:00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63.4375"/>
    <x v="1"/>
    <s v="rock"/>
    <x v="428"/>
    <d v="4827-12-01T12:00:00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56.331688596491226"/>
    <x v="4"/>
    <s v="drama"/>
    <x v="429"/>
    <d v="4400-10-20T12:00:00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44.074999999999996"/>
    <x v="4"/>
    <s v="science fiction"/>
    <x v="411"/>
    <d v="4791-10-14T00:00:00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118.37253218884121"/>
    <x v="4"/>
    <s v="drama"/>
    <x v="430"/>
    <d v="4604-03-08T00:00:00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04.1243169398907"/>
    <x v="3"/>
    <s v="plays"/>
    <x v="431"/>
    <d v="4477-05-09T12:00:00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26.640000000000004"/>
    <x v="1"/>
    <s v="indie rock"/>
    <x v="432"/>
    <d v="4856-09-02T00:00:00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351.20118343195264"/>
    <x v="3"/>
    <s v="plays"/>
    <x v="433"/>
    <d v="4777-06-26T12:00:00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90.063492063492063"/>
    <x v="3"/>
    <s v="plays"/>
    <x v="434"/>
    <d v="4391-06-10T12:00:00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171.625"/>
    <x v="4"/>
    <s v="documentary"/>
    <x v="435"/>
    <d v="4673-07-04T00:00:00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41.04655870445345"/>
    <x v="3"/>
    <s v="plays"/>
    <x v="8"/>
    <d v="4406-09-19T12:00:00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30.57944915254237"/>
    <x v="4"/>
    <s v="drama"/>
    <x v="436"/>
    <d v="4632-08-05T12:00:00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108.16455696202532"/>
    <x v="6"/>
    <s v="mobile games"/>
    <x v="385"/>
    <d v="4561-02-21T00:00:0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33.45505617977528"/>
    <x v="4"/>
    <s v="animation"/>
    <x v="437"/>
    <d v="4610-08-04T00:00:00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87.85106382978722"/>
    <x v="3"/>
    <s v="plays"/>
    <x v="438"/>
    <d v="4859-02-19T00:00:00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332"/>
    <x v="5"/>
    <s v="translations"/>
    <x v="439"/>
    <d v="4855-11-07T00:00:00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575.21428571428578"/>
    <x v="2"/>
    <s v="wearables"/>
    <x v="440"/>
    <d v="4575-12-02T12:00:00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40.5"/>
    <x v="2"/>
    <s v="web"/>
    <x v="441"/>
    <d v="4724-10-05T00:00:0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184.42857142857144"/>
    <x v="3"/>
    <s v="plays"/>
    <x v="442"/>
    <d v="4929-08-08T12:00:00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285.80555555555554"/>
    <x v="4"/>
    <s v="drama"/>
    <x v="443"/>
    <d v="4692-11-18T12:00:00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319"/>
    <x v="2"/>
    <s v="wearables"/>
    <x v="315"/>
    <d v="4788-01-03T00:00:00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9.234070221066318"/>
    <x v="0"/>
    <s v="food trucks"/>
    <x v="444"/>
    <d v="4510-01-17T12:00:00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178.14000000000001"/>
    <x v="1"/>
    <s v="rock"/>
    <x v="445"/>
    <d v="4930-04-05T12:00:00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365.15"/>
    <x v="1"/>
    <s v="electric music"/>
    <x v="446"/>
    <d v="4879-03-03T12:00:00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113.94594594594594"/>
    <x v="4"/>
    <s v="television"/>
    <x v="447"/>
    <d v="4667-08-05T00:00:00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29.828720626631856"/>
    <x v="5"/>
    <s v="translations"/>
    <x v="448"/>
    <d v="4579-07-14T12:00:00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54.270588235294113"/>
    <x v="5"/>
    <s v="fiction"/>
    <x v="342"/>
    <d v="4887-05-20T12:00:00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236.34156976744185"/>
    <x v="4"/>
    <s v="science fiction"/>
    <x v="449"/>
    <d v="4463-05-23T12:00:00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512.91666666666663"/>
    <x v="2"/>
    <s v="wearables"/>
    <x v="450"/>
    <d v="4683-01-10T12:00:00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100.65116279069768"/>
    <x v="0"/>
    <s v="food trucks"/>
    <x v="451"/>
    <d v="4824-10-17T12:00:00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81.348423194303152"/>
    <x v="7"/>
    <s v="photography books"/>
    <x v="452"/>
    <d v="4382-11-24T12:00:00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16.404761904761905"/>
    <x v="3"/>
    <s v="plays"/>
    <x v="453"/>
    <d v="4661-11-04T00:00:00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52.774617067833695"/>
    <x v="5"/>
    <s v="fiction"/>
    <x v="454"/>
    <d v="4500-09-09T00:00:00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260.20608108108109"/>
    <x v="3"/>
    <s v="plays"/>
    <x v="455"/>
    <d v="4967-11-20T00:00:00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30.73289183222958"/>
    <x v="0"/>
    <s v="food trucks"/>
    <x v="456"/>
    <d v="4653-06-16T12:00:0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13.5"/>
    <x v="3"/>
    <s v="plays"/>
    <x v="457"/>
    <d v="4943-01-27T12:00:00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78.62556663644605"/>
    <x v="5"/>
    <s v="translations"/>
    <x v="458"/>
    <d v="4863-07-25T12:00:00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220.0566037735849"/>
    <x v="3"/>
    <s v="plays"/>
    <x v="459"/>
    <d v="4813-06-17T12:00:00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101.5108695652174"/>
    <x v="3"/>
    <s v="plays"/>
    <x v="460"/>
    <d v="4738-03-26T00:00:00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91.5"/>
    <x v="2"/>
    <s v="wearables"/>
    <x v="461"/>
    <d v="4408-03-12T12:00:00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305.34683098591546"/>
    <x v="8"/>
    <s v="audio"/>
    <x v="462"/>
    <d v="4963-10-12T00:00:00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23.995287958115181"/>
    <x v="0"/>
    <s v="food trucks"/>
    <x v="463"/>
    <d v="4584-02-18T12:00:00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723.77777777777771"/>
    <x v="4"/>
    <s v="shorts"/>
    <x v="464"/>
    <d v="4401-08-16T12:00:00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547.36"/>
    <x v="7"/>
    <s v="photography books"/>
    <x v="465"/>
    <d v="4941-08-05T12:00:00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414.49999999999994"/>
    <x v="2"/>
    <s v="wearables"/>
    <x v="466"/>
    <d v="4503-06-23T12:00:00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0.90696409140369971"/>
    <x v="3"/>
    <s v="plays"/>
    <x v="467"/>
    <d v="4637-01-11T12:00:00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34.173469387755098"/>
    <x v="4"/>
    <s v="animation"/>
    <x v="468"/>
    <d v="4815-12-04T12:00:00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23.948810754912099"/>
    <x v="2"/>
    <s v="wearables"/>
    <x v="469"/>
    <d v="4788-03-03T00:00:00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48.072649572649574"/>
    <x v="2"/>
    <s v="web"/>
    <x v="470"/>
    <d v="4670-05-21T00:00:00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"/>
    <x v="4"/>
    <s v="documentary"/>
    <x v="471"/>
    <d v="4742-12-27T12:00:00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70.145182291666657"/>
    <x v="3"/>
    <s v="plays"/>
    <x v="472"/>
    <d v="4574-06-10T12:00:00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529.92307692307691"/>
    <x v="4"/>
    <s v="documentary"/>
    <x v="473"/>
    <d v="4561-12-15T12:00:00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180.32549019607845"/>
    <x v="6"/>
    <s v="video games"/>
    <x v="474"/>
    <d v="4528-12-08T12:00:00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92.320000000000007"/>
    <x v="4"/>
    <s v="drama"/>
    <x v="72"/>
    <d v="4703-01-26T12:00:00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13.901001112347053"/>
    <x v="1"/>
    <s v="rock"/>
    <x v="443"/>
    <d v="4692-09-19T12:00:00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927.07777777777767"/>
    <x v="5"/>
    <s v="radio &amp; podcasts"/>
    <x v="475"/>
    <d v="4567-11-14T12:00:00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39.857142857142861"/>
    <x v="3"/>
    <s v="plays"/>
    <x v="81"/>
    <d v="4846-06-27T00:00:00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112.22929936305732"/>
    <x v="2"/>
    <s v="web"/>
    <x v="476"/>
    <d v="4574-04-11T12:00:00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70.925816023738875"/>
    <x v="3"/>
    <s v="plays"/>
    <x v="192"/>
    <d v="4887-11-16T12:00:00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119.08974358974358"/>
    <x v="3"/>
    <s v="plays"/>
    <x v="477"/>
    <d v="4512-03-07T12:00:00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24.017591339648174"/>
    <x v="4"/>
    <s v="drama"/>
    <x v="478"/>
    <d v="4878-09-04T12:00:00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139.31868131868131"/>
    <x v="3"/>
    <s v="plays"/>
    <x v="479"/>
    <d v="4945-05-16T12:00:00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39.277108433734945"/>
    <x v="6"/>
    <s v="video games"/>
    <x v="480"/>
    <d v="4640-08-23T12:00:00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22.439077144917089"/>
    <x v="4"/>
    <s v="television"/>
    <x v="180"/>
    <d v="4411-08-24T12:00:00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55.779069767441861"/>
    <x v="1"/>
    <s v="rock"/>
    <x v="481"/>
    <d v="4606-08-25T00:00:00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42.523125996810208"/>
    <x v="3"/>
    <s v="plays"/>
    <x v="482"/>
    <d v="4488-11-10T00:00:00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112.00000000000001"/>
    <x v="5"/>
    <s v="nonfiction"/>
    <x v="194"/>
    <d v="4411-12-22T12:00:00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7.0681818181818183"/>
    <x v="0"/>
    <s v="food trucks"/>
    <x v="483"/>
    <d v="4811-04-29T12:00:00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101.74563871693867"/>
    <x v="4"/>
    <s v="animation"/>
    <x v="484"/>
    <d v="4859-02-19T00:00:00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425.75"/>
    <x v="1"/>
    <s v="rock"/>
    <x v="355"/>
    <d v="4673-07-04T00:00:00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145.53947368421052"/>
    <x v="3"/>
    <s v="plays"/>
    <x v="485"/>
    <d v="4928-04-15T12:00:00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32.453465346534657"/>
    <x v="4"/>
    <s v="drama"/>
    <x v="486"/>
    <d v="4769-08-07T12:00:00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700.33333333333326"/>
    <x v="4"/>
    <s v="shorts"/>
    <x v="487"/>
    <d v="4522-03-15T12:00:00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83.904860392967933"/>
    <x v="4"/>
    <s v="shorts"/>
    <x v="488"/>
    <d v="4381-02-05T00:00:00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.19047619047619"/>
    <x v="3"/>
    <s v="plays"/>
    <x v="489"/>
    <d v="4391-02-10T12:00:00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155.95180722891567"/>
    <x v="2"/>
    <s v="wearables"/>
    <x v="490"/>
    <d v="4424-04-20T00:00:00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99.619450317124731"/>
    <x v="3"/>
    <s v="plays"/>
    <x v="312"/>
    <d v="4735-02-10T00:00:00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80.300000000000011"/>
    <x v="4"/>
    <s v="animation"/>
    <x v="491"/>
    <d v="4741-09-06T00:00:00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11.254901960784313"/>
    <x v="1"/>
    <s v="indie rock"/>
    <x v="492"/>
    <d v="4611-01-31T00:00:00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91.740952380952379"/>
    <x v="6"/>
    <s v="video games"/>
    <x v="493"/>
    <d v="4635-11-18T12:00:00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5.521156936261391"/>
    <x v="5"/>
    <s v="fiction"/>
    <x v="494"/>
    <d v="4412-02-20T12:00:00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502.87499999999994"/>
    <x v="6"/>
    <s v="video games"/>
    <x v="495"/>
    <d v="4610-12-02T00:00:00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159.24394463667818"/>
    <x v="3"/>
    <s v="plays"/>
    <x v="496"/>
    <d v="4854-03-17T00:00:00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.022446689113355"/>
    <x v="1"/>
    <s v="indie rock"/>
    <x v="497"/>
    <d v="4589-07-21T12:00:00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482.03846153846149"/>
    <x v="4"/>
    <s v="drama"/>
    <x v="498"/>
    <d v="4887-09-17T12:00:00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149.96938775510205"/>
    <x v="3"/>
    <s v="plays"/>
    <x v="499"/>
    <d v="4876-05-17T12:00:00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17.22156398104266"/>
    <x v="5"/>
    <s v="fiction"/>
    <x v="500"/>
    <d v="4412-12-16T12:00:00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37.695968274950431"/>
    <x v="4"/>
    <s v="documentary"/>
    <x v="501"/>
    <d v="4893-06-17T12:00:00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72.653061224489804"/>
    <x v="6"/>
    <s v="mobile games"/>
    <x v="502"/>
    <d v="4596-02-15T12:00:00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265.98113207547169"/>
    <x v="0"/>
    <s v="food trucks"/>
    <x v="503"/>
    <d v="4940-10-09T12:00:00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4.205617977528089"/>
    <x v="7"/>
    <s v="photography books"/>
    <x v="504"/>
    <d v="4874-01-28T12:00:00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.5064935064935066"/>
    <x v="6"/>
    <s v="mobile games"/>
    <x v="505"/>
    <d v="4700-08-09T12:00:00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16.329799764428738"/>
    <x v="1"/>
    <s v="indie rock"/>
    <x v="506"/>
    <d v="4738-05-25T00:00:00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276.5"/>
    <x v="6"/>
    <s v="video games"/>
    <x v="507"/>
    <d v="4594-02-25T12:00:00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88.803571428571431"/>
    <x v="1"/>
    <s v="rock"/>
    <x v="508"/>
    <d v="4733-04-21T00:00:00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163.57142857142856"/>
    <x v="3"/>
    <s v="plays"/>
    <x v="509"/>
    <d v="4972-02-27T00:00:00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969"/>
    <x v="3"/>
    <s v="plays"/>
    <x v="510"/>
    <d v="4893-02-17T12:00:00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270.91376701966715"/>
    <x v="4"/>
    <s v="drama"/>
    <x v="511"/>
    <d v="4675-12-21T00:00:00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84.21355932203392"/>
    <x v="3"/>
    <s v="plays"/>
    <x v="512"/>
    <d v="4747-02-04T12:00:00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4"/>
    <x v="2"/>
    <s v="wearables"/>
    <x v="513"/>
    <d v="4575-10-03T12:00:00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58.6329816768462"/>
    <x v="1"/>
    <s v="indie rock"/>
    <x v="514"/>
    <d v="4503-02-23T12:00:00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98.51111111111112"/>
    <x v="2"/>
    <s v="web"/>
    <x v="515"/>
    <d v="4674-08-28T00:00:00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43.975381008206334"/>
    <x v="3"/>
    <s v="plays"/>
    <x v="516"/>
    <d v="4784-07-22T00:00:00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151.66315789473683"/>
    <x v="1"/>
    <s v="rock"/>
    <x v="517"/>
    <d v="4430-05-19T00:00:00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223.63492063492063"/>
    <x v="1"/>
    <s v="indie rock"/>
    <x v="518"/>
    <d v="4788-12-28T00:00:00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39.75"/>
    <x v="1"/>
    <s v="rock"/>
    <x v="519"/>
    <d v="4630-02-17T12:00:00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199.33333333333334"/>
    <x v="5"/>
    <s v="translations"/>
    <x v="520"/>
    <d v="4471-12-07T12:00:00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37.34482758620689"/>
    <x v="4"/>
    <s v="science fiction"/>
    <x v="521"/>
    <d v="4715-07-22T12:00:00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00.9696106362773"/>
    <x v="3"/>
    <s v="plays"/>
    <x v="522"/>
    <d v="4745-12-11T12:00:00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794.16"/>
    <x v="3"/>
    <s v="plays"/>
    <x v="523"/>
    <d v="4766-04-25T12:00:00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369.7"/>
    <x v="4"/>
    <s v="animation"/>
    <x v="524"/>
    <d v="4489-05-09T00:00:00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12.818181818181817"/>
    <x v="3"/>
    <s v="plays"/>
    <x v="525"/>
    <d v="4477-11-05T12:00:0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8.02702702702703"/>
    <x v="1"/>
    <s v="rock"/>
    <x v="188"/>
    <d v="4921-11-18T12:00:00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83.813278008298752"/>
    <x v="4"/>
    <s v="documentary"/>
    <x v="526"/>
    <d v="4905-04-19T00:00:00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204.60063224446787"/>
    <x v="3"/>
    <s v="plays"/>
    <x v="527"/>
    <d v="4683-05-10T12:00:00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44.344086021505376"/>
    <x v="3"/>
    <s v="plays"/>
    <x v="528"/>
    <d v="4485-07-29T00:00:00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218.60294117647058"/>
    <x v="1"/>
    <s v="electric music"/>
    <x v="522"/>
    <d v="4742-08-29T12:00:00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186.03314917127071"/>
    <x v="1"/>
    <s v="rock"/>
    <x v="529"/>
    <d v="4641-08-18T12:00:00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237.33830845771143"/>
    <x v="3"/>
    <s v="plays"/>
    <x v="530"/>
    <d v="4409-07-05T12:00:00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305.65384615384613"/>
    <x v="4"/>
    <s v="animation"/>
    <x v="531"/>
    <d v="4433-08-31T00:00:00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94.142857142857139"/>
    <x v="1"/>
    <s v="rock"/>
    <x v="515"/>
    <d v="4669-01-26T00:00:00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54.400000000000006"/>
    <x v="4"/>
    <s v="shorts"/>
    <x v="532"/>
    <d v="4705-07-14T12:00:00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111.88059701492537"/>
    <x v="1"/>
    <s v="rock"/>
    <x v="533"/>
    <d v="4717-01-12T12:00:00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369.14814814814815"/>
    <x v="8"/>
    <s v="audio"/>
    <x v="409"/>
    <d v="4630-04-18T12:00:00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62.930372148859547"/>
    <x v="0"/>
    <s v="food trucks"/>
    <x v="534"/>
    <d v="4967-07-23T00:00:00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4.927835051546396"/>
    <x v="3"/>
    <s v="plays"/>
    <x v="53"/>
    <d v="4633-06-01T12:00:00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18.853658536585368"/>
    <x v="3"/>
    <s v="plays"/>
    <x v="535"/>
    <d v="4842-11-15T00:00:00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6.754404145077721"/>
    <x v="1"/>
    <s v="jazz"/>
    <x v="536"/>
    <d v="4445-08-25T12:00:00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01.11290322580646"/>
    <x v="4"/>
    <s v="science fiction"/>
    <x v="537"/>
    <d v="4485-05-30T00:00:00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341.5022831050228"/>
    <x v="1"/>
    <s v="jazz"/>
    <x v="538"/>
    <d v="4467-10-29T12:00:00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64.016666666666666"/>
    <x v="3"/>
    <s v="plays"/>
    <x v="539"/>
    <d v="4620-08-11T00:00:00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52.080459770114942"/>
    <x v="2"/>
    <s v="web"/>
    <x v="540"/>
    <d v="4451-11-22T12:00:00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322.40211640211641"/>
    <x v="6"/>
    <s v="video games"/>
    <x v="505"/>
    <d v="4697-02-25T12:00:00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119.50810185185186"/>
    <x v="4"/>
    <s v="documentary"/>
    <x v="541"/>
    <d v="4501-01-07T00:00:00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46.79775280898878"/>
    <x v="2"/>
    <s v="web"/>
    <x v="542"/>
    <d v="4511-03-13T12:00:00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950.57142857142856"/>
    <x v="5"/>
    <s v="translations"/>
    <x v="543"/>
    <d v="4384-03-18T12:00:00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72.893617021276597"/>
    <x v="1"/>
    <s v="rock"/>
    <x v="544"/>
    <d v="4425-10-12T00:00:00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9.008248730964468"/>
    <x v="0"/>
    <s v="food trucks"/>
    <x v="35"/>
    <d v="4921-07-21T12:00:00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64.721518987341781"/>
    <x v="3"/>
    <s v="plays"/>
    <x v="152"/>
    <d v="4388-10-23T12:00:00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82.028169014084511"/>
    <x v="4"/>
    <s v="documentary"/>
    <x v="545"/>
    <d v="4701-08-04T12:00:00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1037.6666666666667"/>
    <x v="5"/>
    <s v="radio &amp; podcasts"/>
    <x v="546"/>
    <d v="4670-01-21T00:00:00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2.910076530612244"/>
    <x v="6"/>
    <s v="video games"/>
    <x v="547"/>
    <d v="4403-08-06T12:00:00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54.84210526315789"/>
    <x v="3"/>
    <s v="plays"/>
    <x v="548"/>
    <d v="4636-01-17T12:00:00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7.0991735537190088"/>
    <x v="4"/>
    <s v="animation"/>
    <x v="549"/>
    <d v="4626-01-09T12:00:00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208.52773826458036"/>
    <x v="3"/>
    <s v="plays"/>
    <x v="550"/>
    <d v="4759-09-29T12:00:00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99.683544303797461"/>
    <x v="3"/>
    <s v="plays"/>
    <x v="551"/>
    <d v="4385-09-09T12:00:00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201.59756097560978"/>
    <x v="4"/>
    <s v="drama"/>
    <x v="552"/>
    <d v="4741-09-06T00:00:00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162.09032258064516"/>
    <x v="3"/>
    <s v="plays"/>
    <x v="462"/>
    <d v="4965-08-02T00:00:00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3.6436208125445471"/>
    <x v="1"/>
    <s v="rock"/>
    <x v="553"/>
    <d v="4401-12-14T12:00:00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5"/>
    <x v="4"/>
    <s v="documentary"/>
    <x v="554"/>
    <d v="4678-04-09T00:00:00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206.63492063492063"/>
    <x v="0"/>
    <s v="food trucks"/>
    <x v="555"/>
    <d v="4586-08-06T12:00:00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128.23628691983123"/>
    <x v="2"/>
    <s v="wearables"/>
    <x v="548"/>
    <d v="4637-05-11T12:00:00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19.66037735849055"/>
    <x v="3"/>
    <s v="plays"/>
    <x v="62"/>
    <d v="4697-04-26T12:00:00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70.73055242390078"/>
    <x v="3"/>
    <s v="plays"/>
    <x v="556"/>
    <d v="4932-01-25T12:00:00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87.21212121212122"/>
    <x v="3"/>
    <s v="plays"/>
    <x v="557"/>
    <d v="4436-12-13T00:00:00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8.38235294117646"/>
    <x v="5"/>
    <s v="nonfiction"/>
    <x v="27"/>
    <d v="4721-12-20T00:00:00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31.29869186046511"/>
    <x v="1"/>
    <s v="rock"/>
    <x v="558"/>
    <d v="4742-08-29T12:00:00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283.97435897435901"/>
    <x v="0"/>
    <s v="food trucks"/>
    <x v="559"/>
    <d v="4623-09-22T12:00:00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120.41999999999999"/>
    <x v="1"/>
    <s v="jazz"/>
    <x v="426"/>
    <d v="4921-03-26T00:00:00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419.0560747663551"/>
    <x v="4"/>
    <s v="science fiction"/>
    <x v="560"/>
    <d v="4915-04-27T00:00:00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13.853658536585368"/>
    <x v="3"/>
    <s v="plays"/>
    <x v="561"/>
    <d v="4549-10-22T00:00:00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9.43548387096774"/>
    <x v="3"/>
    <s v="plays"/>
    <x v="562"/>
    <d v="4585-10-10T12:00:00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74"/>
    <x v="1"/>
    <s v="electric music"/>
    <x v="563"/>
    <d v="4422-05-01T00:00:00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55.49056603773585"/>
    <x v="3"/>
    <s v="plays"/>
    <x v="564"/>
    <d v="4830-07-18T12:00:00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70.44705882352943"/>
    <x v="3"/>
    <s v="plays"/>
    <x v="565"/>
    <d v="4794-09-28T00:00:00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89.515625"/>
    <x v="3"/>
    <s v="plays"/>
    <x v="566"/>
    <d v="4751-03-15T12:00:00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249.71428571428572"/>
    <x v="1"/>
    <s v="indie rock"/>
    <x v="567"/>
    <d v="4593-05-01T12:00:00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48.860523665659613"/>
    <x v="3"/>
    <s v="plays"/>
    <x v="568"/>
    <d v="4637-01-11T12:00:00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28.461970393057683"/>
    <x v="5"/>
    <s v="nonfiction"/>
    <x v="569"/>
    <d v="4573-06-15T12:00:00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68.02325581395348"/>
    <x v="3"/>
    <s v="plays"/>
    <x v="570"/>
    <d v="4450-09-28T12:00:00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619.80078125"/>
    <x v="7"/>
    <s v="photography books"/>
    <x v="571"/>
    <d v="4761-09-18T12:00:00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3.1301587301587301"/>
    <x v="3"/>
    <s v="plays"/>
    <x v="572"/>
    <d v="4772-11-19T12:00:00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159.92152704135739"/>
    <x v="1"/>
    <s v="indie rock"/>
    <x v="573"/>
    <d v="4871-06-13T12:00:00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279.39215686274508"/>
    <x v="3"/>
    <s v="plays"/>
    <x v="574"/>
    <d v="4703-01-26T12:00:00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77.373333333333335"/>
    <x v="7"/>
    <s v="photography books"/>
    <x v="511"/>
    <d v="4674-12-26T00:00:00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206.32812500000003"/>
    <x v="3"/>
    <s v="plays"/>
    <x v="575"/>
    <d v="4976-08-04T00:00:00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694.25"/>
    <x v="3"/>
    <s v="plays"/>
    <x v="576"/>
    <d v="4415-12-01T12:00:00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151.78947368421052"/>
    <x v="0"/>
    <s v="food trucks"/>
    <x v="577"/>
    <d v="4401-04-18T12:00:00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64.58207217694995"/>
    <x v="1"/>
    <s v="indie rock"/>
    <x v="578"/>
    <d v="4415-12-01T12:00:00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2.873684210526314"/>
    <x v="3"/>
    <s v="plays"/>
    <x v="579"/>
    <d v="4761-01-21T12:00:00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310.39864864864865"/>
    <x v="3"/>
    <s v="plays"/>
    <x v="580"/>
    <d v="4931-07-29T12:00:00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42.859916782246884"/>
    <x v="3"/>
    <s v="plays"/>
    <x v="581"/>
    <d v="4924-07-05T12:00:00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83.119402985074629"/>
    <x v="3"/>
    <s v="plays"/>
    <x v="582"/>
    <d v="4663-02-27T00:00:00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78.531302876480552"/>
    <x v="4"/>
    <s v="animation"/>
    <x v="336"/>
    <d v="4721-08-22T00:00:0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114.09352517985612"/>
    <x v="4"/>
    <s v="television"/>
    <x v="583"/>
    <d v="4806-01-25T12:00:00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64.537683358624179"/>
    <x v="4"/>
    <s v="television"/>
    <x v="584"/>
    <d v="4561-10-16T12:00:00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79.411764705882348"/>
    <x v="4"/>
    <s v="animation"/>
    <x v="585"/>
    <d v="4500-03-13T00:00:00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11.419117647058824"/>
    <x v="3"/>
    <s v="plays"/>
    <x v="586"/>
    <d v="4783-07-28T00:00:00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56.186046511627907"/>
    <x v="3"/>
    <s v="plays"/>
    <x v="587"/>
    <d v="4406-01-22T12:00:00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16.501669449081803"/>
    <x v="4"/>
    <s v="drama"/>
    <x v="588"/>
    <d v="4884-04-05T12:00:00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19.96808510638297"/>
    <x v="3"/>
    <s v="plays"/>
    <x v="589"/>
    <d v="4733-04-21T00:00:00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45.45652173913044"/>
    <x v="3"/>
    <s v="plays"/>
    <x v="590"/>
    <d v="4802-12-12T12:00:00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221.38255033557047"/>
    <x v="2"/>
    <s v="wearables"/>
    <x v="591"/>
    <d v="4909-01-28T00:00:00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48.396694214876035"/>
    <x v="3"/>
    <s v="plays"/>
    <x v="592"/>
    <d v="4802-10-13T12:00:00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92.911504424778755"/>
    <x v="3"/>
    <s v="plays"/>
    <x v="593"/>
    <d v="4910-05-23T00:00:00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88.599797365754824"/>
    <x v="1"/>
    <s v="rock"/>
    <x v="594"/>
    <d v="4897-07-26T12:00:00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41.4"/>
    <x v="6"/>
    <s v="video games"/>
    <x v="595"/>
    <d v="4563-08-07T12:00:00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63.056795131845846"/>
    <x v="5"/>
    <s v="translations"/>
    <x v="596"/>
    <d v="4870-02-18T12:00:00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48.482333607230892"/>
    <x v="0"/>
    <s v="food trucks"/>
    <x v="597"/>
    <d v="4823-08-24T12:00:00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2"/>
    <x v="3"/>
    <s v="plays"/>
    <x v="598"/>
    <d v="4419-11-10T12:00:00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88.47941026944585"/>
    <x v="1"/>
    <s v="jazz"/>
    <x v="599"/>
    <d v="4645-05-29T12:00:00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126.84"/>
    <x v="4"/>
    <s v="shorts"/>
    <x v="600"/>
    <d v="4621-02-07T00:00:00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2338.833333333333"/>
    <x v="2"/>
    <s v="web"/>
    <x v="601"/>
    <d v="4772-09-20T12:00:00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508.38857142857148"/>
    <x v="2"/>
    <s v="web"/>
    <x v="602"/>
    <d v="4746-06-09T12:00:00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191.47826086956522"/>
    <x v="1"/>
    <s v="metal"/>
    <x v="335"/>
    <d v="4709-06-23T12:00:00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42.127533783783782"/>
    <x v="7"/>
    <s v="photography books"/>
    <x v="603"/>
    <d v="4802-02-15T12:00:00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8.24"/>
    <x v="0"/>
    <s v="food trucks"/>
    <x v="604"/>
    <d v="4850-04-07T00:00:00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60.064638783269963"/>
    <x v="4"/>
    <s v="science fiction"/>
    <x v="605"/>
    <d v="4851-11-28T00:00:00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47.232808616404313"/>
    <x v="1"/>
    <s v="rock"/>
    <x v="606"/>
    <d v="4713-06-02T12:00:00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81.736263736263737"/>
    <x v="4"/>
    <s v="documentary"/>
    <x v="65"/>
    <d v="4434-06-27T00:00:00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54.187265917603"/>
    <x v="3"/>
    <s v="plays"/>
    <x v="607"/>
    <d v="4709-08-22T12:00:00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97.868131868131869"/>
    <x v="1"/>
    <s v="jazz"/>
    <x v="608"/>
    <d v="4509-03-23T12:00:00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77.239999999999995"/>
    <x v="3"/>
    <s v="plays"/>
    <x v="609"/>
    <d v="4906-12-10T00:00:00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33.464735516372798"/>
    <x v="3"/>
    <s v="plays"/>
    <x v="610"/>
    <d v="4419-09-11T12:00:00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239.58823529411765"/>
    <x v="1"/>
    <s v="jazz"/>
    <x v="541"/>
    <d v="4499-11-13T00:00:00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64.032258064516128"/>
    <x v="4"/>
    <s v="documentary"/>
    <x v="611"/>
    <d v="4463-05-23T12:00:00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176.15942028985506"/>
    <x v="3"/>
    <s v="plays"/>
    <x v="612"/>
    <d v="4590-09-14T12:00:00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20.33818181818182"/>
    <x v="8"/>
    <s v="audio"/>
    <x v="613"/>
    <d v="4652-12-18T12:00:00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358.64754098360658"/>
    <x v="3"/>
    <s v="plays"/>
    <x v="614"/>
    <d v="4526-12-19T12:00:00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468.85802469135803"/>
    <x v="3"/>
    <s v="plays"/>
    <x v="615"/>
    <d v="4820-07-10T12:00:0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122.05635245901641"/>
    <x v="1"/>
    <s v="indie rock"/>
    <x v="90"/>
    <d v="4741-01-09T00:00:00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55.931783729156137"/>
    <x v="3"/>
    <s v="plays"/>
    <x v="616"/>
    <d v="4405-05-27T12:00:00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43.660714285714285"/>
    <x v="3"/>
    <s v="plays"/>
    <x v="617"/>
    <d v="4864-09-17T12:00:00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33.53837141183363"/>
    <x v="1"/>
    <s v="indie rock"/>
    <x v="618"/>
    <d v="4750-09-16T12:00:00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122.97938144329896"/>
    <x v="7"/>
    <s v="photography books"/>
    <x v="619"/>
    <d v="4475-07-19T12:00:00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89.74959871589084"/>
    <x v="8"/>
    <s v="audio"/>
    <x v="620"/>
    <d v="4952-10-06T12:00:00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83.622641509433961"/>
    <x v="7"/>
    <s v="photography books"/>
    <x v="621"/>
    <d v="4535-09-03T12:00:00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17.968844221105527"/>
    <x v="5"/>
    <s v="fiction"/>
    <x v="622"/>
    <d v="4769-08-07T12:00:00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036.5"/>
    <x v="4"/>
    <s v="drama"/>
    <x v="35"/>
    <d v="4913-05-07T00:00:00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7.405219780219781"/>
    <x v="0"/>
    <s v="food trucks"/>
    <x v="623"/>
    <d v="4958-07-07T12:00:00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86.386203150461711"/>
    <x v="6"/>
    <s v="mobile games"/>
    <x v="624"/>
    <d v="4967-05-24T00:00:00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150.16666666666666"/>
    <x v="3"/>
    <s v="plays"/>
    <x v="625"/>
    <d v="4489-03-10T00:00:00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358.43478260869563"/>
    <x v="3"/>
    <s v="plays"/>
    <x v="626"/>
    <d v="4608-02-16T00:00:00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542.85714285714289"/>
    <x v="3"/>
    <s v="plays"/>
    <x v="627"/>
    <d v="4892-10-20T12:00:00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67.500714285714281"/>
    <x v="5"/>
    <s v="nonfiction"/>
    <x v="628"/>
    <d v="4402-10-10T12:00:00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191.74666666666667"/>
    <x v="3"/>
    <s v="plays"/>
    <x v="629"/>
    <d v="4712-06-07T12:00:00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932"/>
    <x v="2"/>
    <s v="wearables"/>
    <x v="630"/>
    <d v="4865-11-11T12:00:00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429.27586206896552"/>
    <x v="3"/>
    <s v="plays"/>
    <x v="631"/>
    <d v="4802-02-15T12:00:00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100.65753424657535"/>
    <x v="4"/>
    <s v="television"/>
    <x v="632"/>
    <d v="4914-03-03T00:00:00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226.61111111111109"/>
    <x v="2"/>
    <s v="web"/>
    <x v="633"/>
    <d v="4601-07-22T00:00:00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142.38"/>
    <x v="4"/>
    <s v="documentary"/>
    <x v="634"/>
    <d v="4485-03-31T00:00:00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90.633333333333326"/>
    <x v="4"/>
    <s v="documentary"/>
    <x v="635"/>
    <d v="4538-02-19T12:00:0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63.966740576496676"/>
    <x v="1"/>
    <s v="rock"/>
    <x v="636"/>
    <d v="4944-01-22T12:00:00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84.131868131868131"/>
    <x v="3"/>
    <s v="plays"/>
    <x v="637"/>
    <d v="4840-05-26T12:00:00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133.93478260869566"/>
    <x v="3"/>
    <s v="plays"/>
    <x v="638"/>
    <d v="4850-06-06T00:00:00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59.042047531992694"/>
    <x v="1"/>
    <s v="rock"/>
    <x v="639"/>
    <d v="4724-10-05T00:00:0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152.80062063615205"/>
    <x v="3"/>
    <s v="plays"/>
    <x v="640"/>
    <d v="4688-02-13T12:00:00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446.69121140142522"/>
    <x v="1"/>
    <s v="electric music"/>
    <x v="641"/>
    <d v="4865-01-15T12:00:00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84.391891891891888"/>
    <x v="2"/>
    <s v="wearables"/>
    <x v="642"/>
    <d v="4486-01-25T00:00:00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3"/>
    <x v="4"/>
    <s v="drama"/>
    <x v="230"/>
    <d v="4938-12-19T12:00:00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175.02692307692308"/>
    <x v="2"/>
    <s v="wearables"/>
    <x v="67"/>
    <d v="4376-07-01T00:00:00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54.137931034482754"/>
    <x v="3"/>
    <s v="plays"/>
    <x v="643"/>
    <d v="4445-02-26T12:00:00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311.87381703470032"/>
    <x v="2"/>
    <s v="wearables"/>
    <x v="644"/>
    <d v="4584-02-18T12:00:00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122.78160919540231"/>
    <x v="5"/>
    <s v="translations"/>
    <x v="645"/>
    <d v="4511-01-12T12:00:00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99.026517383618156"/>
    <x v="4"/>
    <s v="animation"/>
    <x v="646"/>
    <d v="4762-11-12T12:00:00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27.84686346863469"/>
    <x v="5"/>
    <s v="nonfiction"/>
    <x v="626"/>
    <d v="4607-04-22T00:00:00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58.61643835616439"/>
    <x v="2"/>
    <s v="web"/>
    <x v="647"/>
    <d v="4912-03-13T00:00:00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707.05882352941171"/>
    <x v="4"/>
    <s v="drama"/>
    <x v="159"/>
    <d v="4912-01-13T00:00:00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142.38775510204081"/>
    <x v="3"/>
    <s v="plays"/>
    <x v="648"/>
    <d v="4814-12-09T12:00:00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7.86046511627907"/>
    <x v="3"/>
    <s v="plays"/>
    <x v="267"/>
    <d v="4509-01-22T12:00:00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20.322580645161288"/>
    <x v="3"/>
    <s v="plays"/>
    <x v="649"/>
    <d v="4883-02-10T12:00:00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1840.625"/>
    <x v="3"/>
    <s v="plays"/>
    <x v="248"/>
    <d v="4734-02-15T00:00:00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61.94202898550725"/>
    <x v="3"/>
    <s v="plays"/>
    <x v="571"/>
    <d v="4767-10-17T12:00:00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472.82077922077923"/>
    <x v="5"/>
    <s v="radio &amp; podcasts"/>
    <x v="650"/>
    <d v="4770-06-03T12:00:00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24.466101694915253"/>
    <x v="1"/>
    <s v="rock"/>
    <x v="1"/>
    <d v="4648-01-14T12:00:00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517.65"/>
    <x v="6"/>
    <s v="mobile games"/>
    <x v="651"/>
    <d v="4406-09-19T12:00:00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247.64285714285714"/>
    <x v="3"/>
    <s v="plays"/>
    <x v="652"/>
    <d v="4585-12-09T12:00:00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100.20481927710843"/>
    <x v="4"/>
    <s v="documentary"/>
    <x v="653"/>
    <d v="4471-10-08T12:00:00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53"/>
    <x v="2"/>
    <s v="wearables"/>
    <x v="654"/>
    <d v="4581-10-31T12:00:00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37.091954022988503"/>
    <x v="5"/>
    <s v="fiction"/>
    <x v="655"/>
    <d v="4516-04-15T12:00:00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4.392394822006473"/>
    <x v="3"/>
    <s v="plays"/>
    <x v="656"/>
    <d v="4860-10-11T00:00:00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156.50721649484535"/>
    <x v="1"/>
    <s v="rock"/>
    <x v="657"/>
    <d v="4866-05-10T12:00:00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270.40816326530609"/>
    <x v="4"/>
    <s v="documentary"/>
    <x v="265"/>
    <d v="4845-05-03T00:00:00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134.05952380952382"/>
    <x v="3"/>
    <s v="plays"/>
    <x v="658"/>
    <d v="4743-06-25T12:00:00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50.398033126293996"/>
    <x v="3"/>
    <s v="plays"/>
    <x v="659"/>
    <d v="4658-09-18T12:00:00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88.815837937384899"/>
    <x v="6"/>
    <s v="mobile games"/>
    <x v="660"/>
    <d v="4662-08-31T00:00:00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165"/>
    <x v="3"/>
    <s v="plays"/>
    <x v="661"/>
    <d v="4419-11-10T12:00:00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7.5"/>
    <x v="2"/>
    <s v="web"/>
    <x v="4"/>
    <d v="4922-09-14T12:00:00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5.66071428571428"/>
    <x v="3"/>
    <s v="plays"/>
    <x v="662"/>
    <d v="4755-08-21T12:00:00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412.6631944444444"/>
    <x v="4"/>
    <s v="drama"/>
    <x v="663"/>
    <d v="4556-01-19T00:00:00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90.25"/>
    <x v="2"/>
    <s v="wearables"/>
    <x v="664"/>
    <d v="4694-05-12T12:00:00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1.984615384615381"/>
    <x v="2"/>
    <s v="web"/>
    <x v="665"/>
    <d v="4823-08-24T12:00:00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527.00632911392404"/>
    <x v="1"/>
    <s v="rock"/>
    <x v="666"/>
    <d v="4807-01-20T12:00:00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319.14285714285711"/>
    <x v="1"/>
    <s v="metal"/>
    <x v="43"/>
    <d v="4645-09-26T12:00:00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54.18867924528303"/>
    <x v="3"/>
    <s v="plays"/>
    <x v="667"/>
    <d v="4796-07-19T00:00:00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2.896103896103895"/>
    <x v="7"/>
    <s v="photography books"/>
    <x v="668"/>
    <d v="4745-10-12T12:00:00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135.8918918918919"/>
    <x v="5"/>
    <s v="nonfiction"/>
    <x v="669"/>
    <d v="4678-12-05T00:00:00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2.0843373493975905"/>
    <x v="1"/>
    <s v="indie rock"/>
    <x v="670"/>
    <d v="4783-09-26T00:00:00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61"/>
    <x v="3"/>
    <s v="plays"/>
    <x v="671"/>
    <d v="4666-02-11T00:00:00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30.037735849056602"/>
    <x v="1"/>
    <s v="indie rock"/>
    <x v="672"/>
    <d v="4519-09-27T12:00:00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1179.1666666666665"/>
    <x v="3"/>
    <s v="plays"/>
    <x v="673"/>
    <d v="4796-01-21T00:00:00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26.0833333333335"/>
    <x v="3"/>
    <s v="plays"/>
    <x v="674"/>
    <d v="4393-07-29T12:00:00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2.923076923076923"/>
    <x v="1"/>
    <s v="electric music"/>
    <x v="675"/>
    <d v="4379-12-13T00:00:00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712"/>
    <x v="3"/>
    <s v="plays"/>
    <x v="676"/>
    <d v="4719-03-03T12:00:00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30.304347826086957"/>
    <x v="3"/>
    <s v="plays"/>
    <x v="342"/>
    <d v="4886-09-22T12:00:00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212.50896057347671"/>
    <x v="2"/>
    <s v="wearables"/>
    <x v="677"/>
    <d v="4398-12-30T12:00:00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28.85714285714286"/>
    <x v="2"/>
    <s v="web"/>
    <x v="678"/>
    <d v="4477-01-09T12:00:00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34.959979476654695"/>
    <x v="3"/>
    <s v="plays"/>
    <x v="679"/>
    <d v="4411-12-22T12:00:00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157.29069767441862"/>
    <x v="4"/>
    <s v="animation"/>
    <x v="680"/>
    <d v="4383-11-19T12:00:00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"/>
    <x v="2"/>
    <s v="wearables"/>
    <x v="681"/>
    <d v="4658-01-21T12:00:00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232.30555555555554"/>
    <x v="1"/>
    <s v="electric music"/>
    <x v="682"/>
    <d v="4403-12-04T12:00:00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92.448275862068968"/>
    <x v="5"/>
    <s v="nonfiction"/>
    <x v="683"/>
    <d v="4744-12-16T12:00:00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256.70212765957444"/>
    <x v="3"/>
    <s v="plays"/>
    <x v="684"/>
    <d v="4408-07-10T12:00:00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168.47017045454547"/>
    <x v="7"/>
    <s v="photography books"/>
    <x v="674"/>
    <d v="4395-11-16T12:00:00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6.57777777777778"/>
    <x v="3"/>
    <s v="plays"/>
    <x v="685"/>
    <d v="4548-03-01T00:00:0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772.07692307692309"/>
    <x v="3"/>
    <s v="plays"/>
    <x v="605"/>
    <d v="4851-04-02T00:00:00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406.85714285714283"/>
    <x v="3"/>
    <s v="plays"/>
    <x v="686"/>
    <d v="4674-03-01T00:00:00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564.20608108108115"/>
    <x v="4"/>
    <s v="drama"/>
    <x v="687"/>
    <d v="4452-03-21T12:00:00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68.426865671641792"/>
    <x v="1"/>
    <s v="rock"/>
    <x v="688"/>
    <d v="4660-03-11T12:00:00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34.351966873706004"/>
    <x v="1"/>
    <s v="electric music"/>
    <x v="689"/>
    <d v="4860-10-11T00:00:00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655.4545454545455"/>
    <x v="6"/>
    <s v="video games"/>
    <x v="690"/>
    <d v="4949-08-23T12:00:00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177.25714285714284"/>
    <x v="1"/>
    <s v="rock"/>
    <x v="691"/>
    <d v="4824-02-20T12:00:00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13.17857142857144"/>
    <x v="1"/>
    <s v="jazz"/>
    <x v="692"/>
    <d v="4546-05-11T00:00:00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728.18181818181824"/>
    <x v="3"/>
    <s v="plays"/>
    <x v="693"/>
    <d v="4516-10-12T12:00:00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208.33333333333334"/>
    <x v="1"/>
    <s v="rock"/>
    <x v="694"/>
    <d v="4453-01-15T12:00:00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31.171232876712331"/>
    <x v="1"/>
    <s v="indie rock"/>
    <x v="695"/>
    <d v="4811-04-29T12:00:00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56.967078189300416"/>
    <x v="4"/>
    <s v="science fiction"/>
    <x v="123"/>
    <d v="4893-02-17T12:00:00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231"/>
    <x v="5"/>
    <s v="translations"/>
    <x v="696"/>
    <d v="4723-02-13T00:00:0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86.867834394904463"/>
    <x v="3"/>
    <s v="plays"/>
    <x v="626"/>
    <d v="4609-02-10T00:00:00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270.74418604651163"/>
    <x v="6"/>
    <s v="video games"/>
    <x v="697"/>
    <d v="4591-07-11T12:00:00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49.446428571428569"/>
    <x v="3"/>
    <s v="plays"/>
    <x v="698"/>
    <d v="4628-02-28T12:00:00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113.3596256684492"/>
    <x v="3"/>
    <s v="plays"/>
    <x v="699"/>
    <d v="4918-08-09T00:00:00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90.55555555555554"/>
    <x v="1"/>
    <s v="indie rock"/>
    <x v="700"/>
    <d v="4917-02-15T00:00:00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35.5"/>
    <x v="3"/>
    <s v="plays"/>
    <x v="701"/>
    <d v="4808-07-13T12:00:00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0.297872340425531"/>
    <x v="2"/>
    <s v="web"/>
    <x v="702"/>
    <d v="4760-03-27T12:00:00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65.544223826714799"/>
    <x v="1"/>
    <s v="rock"/>
    <x v="703"/>
    <d v="4662-07-02T00:00:00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49.026652452025587"/>
    <x v="3"/>
    <s v="plays"/>
    <x v="704"/>
    <d v="4943-03-28T12:00:00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787.92307692307691"/>
    <x v="3"/>
    <s v="plays"/>
    <x v="431"/>
    <d v="4478-05-04T12:00:00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80.306347746090154"/>
    <x v="4"/>
    <s v="animation"/>
    <x v="705"/>
    <d v="4467-08-30T12:00:00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106.29411764705883"/>
    <x v="3"/>
    <s v="plays"/>
    <x v="706"/>
    <d v="4708-06-28T12:00:00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50.735632183908038"/>
    <x v="4"/>
    <s v="drama"/>
    <x v="707"/>
    <d v="4766-06-24T12:00:00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215.31372549019611"/>
    <x v="3"/>
    <s v="plays"/>
    <x v="708"/>
    <d v="4428-03-30T00:00:0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141.22972972972974"/>
    <x v="4"/>
    <s v="animation"/>
    <x v="709"/>
    <d v="4444-05-02T12:00:00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15.33745781777279"/>
    <x v="1"/>
    <s v="rock"/>
    <x v="710"/>
    <d v="4608-10-13T00:00:00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93.11940298507463"/>
    <x v="2"/>
    <s v="web"/>
    <x v="711"/>
    <d v="4742-06-30T12:00:00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729.73333333333335"/>
    <x v="4"/>
    <s v="animation"/>
    <x v="157"/>
    <d v="4934-09-11T12:00:00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99.66339869281046"/>
    <x v="1"/>
    <s v="jazz"/>
    <x v="630"/>
    <d v="4865-03-16T12:00:00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88.166666666666671"/>
    <x v="1"/>
    <s v="rock"/>
    <x v="712"/>
    <d v="4454-07-09T12:00:00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37.233333333333334"/>
    <x v="4"/>
    <s v="animation"/>
    <x v="93"/>
    <d v="4541-08-05T00:00:0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0.540075309306079"/>
    <x v="3"/>
    <s v="plays"/>
    <x v="713"/>
    <d v="4640-02-25T12:00:00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25.714285714285712"/>
    <x v="3"/>
    <s v="plays"/>
    <x v="714"/>
    <d v="4378-04-22T00:00:00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34"/>
    <x v="0"/>
    <s v="food trucks"/>
    <x v="715"/>
    <d v="4789-04-27T00:00:00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1185.909090909091"/>
    <x v="3"/>
    <s v="plays"/>
    <x v="716"/>
    <d v="4583-08-22T12:00:00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25.39393939393939"/>
    <x v="5"/>
    <s v="nonfiction"/>
    <x v="448"/>
    <d v="4579-07-14T12:00:00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4.394366197183098"/>
    <x v="1"/>
    <s v="rock"/>
    <x v="717"/>
    <d v="4850-06-06T00:00:00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54.807692307692314"/>
    <x v="4"/>
    <s v="drama"/>
    <x v="718"/>
    <d v="4780-08-09T12:00:00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109.63157894736841"/>
    <x v="6"/>
    <s v="mobile games"/>
    <x v="719"/>
    <d v="4647-03-20T12:00:00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88.47058823529412"/>
    <x v="2"/>
    <s v="web"/>
    <x v="720"/>
    <d v="4913-07-06T00:00:00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87.008284023668637"/>
    <x v="3"/>
    <s v="plays"/>
    <x v="721"/>
    <d v="4519-05-30T12:00:00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"/>
    <x v="3"/>
    <s v="plays"/>
    <x v="722"/>
    <d v="4735-06-10T00:00:00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202.9130434782609"/>
    <x v="1"/>
    <s v="rock"/>
    <x v="139"/>
    <d v="4697-04-26T12:00:00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197.03225806451613"/>
    <x v="7"/>
    <s v="photography books"/>
    <x v="723"/>
    <d v="4973-06-21T00:00:00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07"/>
    <x v="7"/>
    <s v="photography books"/>
    <x v="704"/>
    <d v="4940-08-10T12:00:00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268.73076923076923"/>
    <x v="3"/>
    <s v="plays"/>
    <x v="724"/>
    <d v="4919-12-02T00:00:00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50.845360824742272"/>
    <x v="1"/>
    <s v="rock"/>
    <x v="725"/>
    <d v="4853-07-20T00:00:00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1180.2857142857142"/>
    <x v="4"/>
    <s v="documentary"/>
    <x v="660"/>
    <d v="4670-09-18T00:00:00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264"/>
    <x v="4"/>
    <s v="drama"/>
    <x v="726"/>
    <d v="4504-06-17T12:00:00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30.44230769230769"/>
    <x v="3"/>
    <s v="plays"/>
    <x v="727"/>
    <d v="4964-06-08T00:00:00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62.880681818181813"/>
    <x v="0"/>
    <s v="food trucks"/>
    <x v="728"/>
    <d v="4755-04-23T12:00:00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193.125"/>
    <x v="4"/>
    <s v="documentary"/>
    <x v="729"/>
    <d v="4527-04-18T12:00:00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77.102702702702715"/>
    <x v="3"/>
    <s v="plays"/>
    <x v="730"/>
    <d v="4846-02-27T00:00:00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225.52763819095478"/>
    <x v="6"/>
    <s v="video games"/>
    <x v="731"/>
    <d v="4731-08-30T00:00:00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39.40625"/>
    <x v="5"/>
    <s v="nonfiction"/>
    <x v="78"/>
    <d v="4868-02-29T12:00:00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92.1875"/>
    <x v="6"/>
    <s v="video games"/>
    <x v="732"/>
    <d v="4530-11-28T12:00:00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130.23333333333335"/>
    <x v="1"/>
    <s v="rock"/>
    <x v="733"/>
    <d v="4754-06-27T12:00:00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615.21739130434787"/>
    <x v="1"/>
    <s v="rock"/>
    <x v="734"/>
    <d v="4848-12-13T00:00:00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368.79532163742692"/>
    <x v="3"/>
    <s v="plays"/>
    <x v="406"/>
    <d v="4616-12-30T00:00:00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1094.8571428571429"/>
    <x v="5"/>
    <s v="nonfiction"/>
    <x v="735"/>
    <d v="4934-11-10T12:00:00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50.662921348314605"/>
    <x v="3"/>
    <s v="plays"/>
    <x v="736"/>
    <d v="4915-06-26T00:00:00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800.6"/>
    <x v="6"/>
    <s v="video games"/>
    <x v="737"/>
    <d v="4546-05-11T00:00:00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291.28571428571428"/>
    <x v="1"/>
    <s v="rock"/>
    <x v="192"/>
    <d v="4886-07-24T12:00:00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349.9666666666667"/>
    <x v="4"/>
    <s v="documentary"/>
    <x v="738"/>
    <d v="4801-10-18T12:00:00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7.07317073170731"/>
    <x v="1"/>
    <s v="rock"/>
    <x v="739"/>
    <d v="4622-05-30T12:00:00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126.48941176470588"/>
    <x v="1"/>
    <s v="rock"/>
    <x v="613"/>
    <d v="4655-08-05T12:00:00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387.5"/>
    <x v="5"/>
    <s v="nonfiction"/>
    <x v="740"/>
    <d v="4403-02-07T12:00:00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457.03571428571428"/>
    <x v="4"/>
    <s v="shorts"/>
    <x v="145"/>
    <d v="4825-10-12T12:00:00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266.69565217391306"/>
    <x v="3"/>
    <s v="plays"/>
    <x v="741"/>
    <d v="4431-07-13T00:00:00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69"/>
    <x v="4"/>
    <s v="drama"/>
    <x v="742"/>
    <d v="4452-01-21T12:00:00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51.34375"/>
    <x v="3"/>
    <s v="plays"/>
    <x v="202"/>
    <d v="4893-06-17T12:00:00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1.1710526315789473"/>
    <x v="3"/>
    <s v="plays"/>
    <x v="743"/>
    <d v="4698-08-19T12:00:00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08.97734294541709"/>
    <x v="3"/>
    <s v="plays"/>
    <x v="744"/>
    <d v="4860-02-14T00:00:00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315.17592592592592"/>
    <x v="7"/>
    <s v="photography books"/>
    <x v="745"/>
    <d v="4509-07-21T12:00:00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157.69117647058823"/>
    <x v="5"/>
    <s v="translations"/>
    <x v="746"/>
    <d v="4723-12-10T00:00:0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3.8082191780822"/>
    <x v="5"/>
    <s v="translations"/>
    <x v="747"/>
    <d v="4439-02-01T00:00:00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89.738979118329468"/>
    <x v="3"/>
    <s v="plays"/>
    <x v="362"/>
    <d v="4579-07-14T12:00:00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75.135802469135797"/>
    <x v="2"/>
    <s v="web"/>
    <x v="748"/>
    <d v="4680-07-27T00:00:00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852.88135593220341"/>
    <x v="1"/>
    <s v="indie rock"/>
    <x v="749"/>
    <d v="4377-08-25T00:00:00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138.90625"/>
    <x v="1"/>
    <s v="jazz"/>
    <x v="643"/>
    <d v="4452-11-16T12:00:00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90.18181818181819"/>
    <x v="3"/>
    <s v="plays"/>
    <x v="750"/>
    <d v="4895-10-05T12:00:00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00.24333619948409"/>
    <x v="4"/>
    <s v="documentary"/>
    <x v="751"/>
    <d v="4629-10-20T12:00:00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42.75824175824175"/>
    <x v="3"/>
    <s v="plays"/>
    <x v="752"/>
    <d v="4642-08-13T12:00:00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563.13333333333333"/>
    <x v="2"/>
    <s v="web"/>
    <x v="753"/>
    <d v="4740-09-11T00:00:00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30.715909090909086"/>
    <x v="2"/>
    <s v="wearables"/>
    <x v="754"/>
    <d v="4877-09-09T12:00:00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99.39772727272728"/>
    <x v="7"/>
    <s v="photography books"/>
    <x v="755"/>
    <d v="4890-01-04T12:00:00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97.54935622317598"/>
    <x v="4"/>
    <s v="documentary"/>
    <x v="756"/>
    <d v="4493-12-14T00:00:00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508.5"/>
    <x v="2"/>
    <s v="web"/>
    <x v="757"/>
    <d v="4878-03-08T12:00:00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237.74468085106383"/>
    <x v="2"/>
    <s v="web"/>
    <x v="758"/>
    <d v="4889-01-09T12:00:00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338.46875"/>
    <x v="0"/>
    <s v="food trucks"/>
    <x v="759"/>
    <d v="4851-07-31T00:00:00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133.08955223880596"/>
    <x v="4"/>
    <s v="drama"/>
    <x v="760"/>
    <d v="4398-03-05T12:00:00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"/>
    <x v="1"/>
    <s v="indie rock"/>
    <x v="761"/>
    <d v="4496-11-28T00:00:00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207.79999999999998"/>
    <x v="1"/>
    <s v="rock"/>
    <x v="762"/>
    <d v="4485-05-30T00:00:00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51.122448979591837"/>
    <x v="1"/>
    <s v="electric music"/>
    <x v="444"/>
    <d v="4515-06-20T12:00:00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652.05847953216369"/>
    <x v="6"/>
    <s v="video games"/>
    <x v="763"/>
    <d v="4463-11-19T12:00:00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113.63099415204678"/>
    <x v="1"/>
    <s v="indie rock"/>
    <x v="764"/>
    <d v="4458-10-16T12:00:00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02.37606837606839"/>
    <x v="5"/>
    <s v="fiction"/>
    <x v="765"/>
    <d v="4967-03-25T00:00:00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356.58333333333331"/>
    <x v="3"/>
    <s v="plays"/>
    <x v="766"/>
    <d v="4462-09-25T12:00:00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139.86792452830187"/>
    <x v="0"/>
    <s v="food trucks"/>
    <x v="767"/>
    <d v="4511-07-11T12:00:00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69.45"/>
    <x v="4"/>
    <s v="shorts"/>
    <x v="768"/>
    <d v="4499-07-16T00:00:00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35.534246575342465"/>
    <x v="0"/>
    <s v="food trucks"/>
    <x v="769"/>
    <d v="4869-04-24T12:00:00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251.65"/>
    <x v="3"/>
    <s v="plays"/>
    <x v="770"/>
    <d v="4562-10-11T12:00:00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105.87500000000001"/>
    <x v="2"/>
    <s v="wearables"/>
    <x v="771"/>
    <d v="4919-10-03T00:00:00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87.42857142857144"/>
    <x v="3"/>
    <s v="plays"/>
    <x v="772"/>
    <d v="4384-05-17T12:00:00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386.78571428571428"/>
    <x v="3"/>
    <s v="plays"/>
    <x v="773"/>
    <d v="4465-07-11T12:00:00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47.07142857142856"/>
    <x v="4"/>
    <s v="television"/>
    <x v="774"/>
    <d v="4701-04-06T12:00:00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185.82098765432099"/>
    <x v="4"/>
    <s v="shorts"/>
    <x v="775"/>
    <d v="4768-10-11T12:00:00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43.241247264770237"/>
    <x v="3"/>
    <s v="plays"/>
    <x v="776"/>
    <d v="4653-10-14T12:00:00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162.4375"/>
    <x v="7"/>
    <s v="photography books"/>
    <x v="777"/>
    <d v="4451-01-26T12:00:00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84.84285714285716"/>
    <x v="0"/>
    <s v="food trucks"/>
    <x v="778"/>
    <d v="4897-03-28T12:00:00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23.703520691785052"/>
    <x v="3"/>
    <s v="plays"/>
    <x v="779"/>
    <d v="4598-08-03T12:00:00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89.870129870129873"/>
    <x v="4"/>
    <s v="drama"/>
    <x v="780"/>
    <d v="4400-06-22T12:00:00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272.6041958041958"/>
    <x v="3"/>
    <s v="plays"/>
    <x v="335"/>
    <d v="4712-10-05T12:00:00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70.04255319148936"/>
    <x v="3"/>
    <s v="plays"/>
    <x v="535"/>
    <d v="4843-01-14T00:00:00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88.28503562945369"/>
    <x v="4"/>
    <s v="science fiction"/>
    <x v="270"/>
    <d v="4891-02-28T12:00:00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346.93532338308455"/>
    <x v="7"/>
    <s v="photography books"/>
    <x v="781"/>
    <d v="4612-01-26T00:00:00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69.177215189873422"/>
    <x v="7"/>
    <s v="photography books"/>
    <x v="782"/>
    <d v="4394-09-22T12:00:00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25.433734939759034"/>
    <x v="1"/>
    <s v="rock"/>
    <x v="783"/>
    <d v="4432-03-09T00:00:00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77.400977995110026"/>
    <x v="7"/>
    <s v="photography books"/>
    <x v="784"/>
    <d v="4939-12-14T12:00:00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37.481481481481481"/>
    <x v="0"/>
    <s v="food trucks"/>
    <x v="785"/>
    <d v="4764-03-06T12:00:00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543.79999999999995"/>
    <x v="1"/>
    <s v="metal"/>
    <x v="786"/>
    <d v="4976-04-06T00:00:00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228.52189349112427"/>
    <x v="5"/>
    <s v="nonfiction"/>
    <x v="787"/>
    <d v="4800-02-29T00:00:00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38.948339483394832"/>
    <x v="1"/>
    <s v="electric music"/>
    <x v="788"/>
    <d v="4943-05-27T12:00:00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70"/>
    <x v="3"/>
    <s v="plays"/>
    <x v="330"/>
    <d v="4705-11-11T12:00:00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37.91176470588232"/>
    <x v="3"/>
    <s v="plays"/>
    <x v="789"/>
    <d v="4673-12-31T00:00:00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64.036299765807954"/>
    <x v="4"/>
    <s v="shorts"/>
    <x v="790"/>
    <d v="4399-08-27T12:00:00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118.27777777777777"/>
    <x v="3"/>
    <s v="plays"/>
    <x v="791"/>
    <d v="4630-08-16T12:00:00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84.824037184594957"/>
    <x v="3"/>
    <s v="plays"/>
    <x v="792"/>
    <d v="4401-12-14T12:00:00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29.346153846153843"/>
    <x v="1"/>
    <s v="indie rock"/>
    <x v="793"/>
    <d v="4411-12-22T12:00:00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09.89655172413794"/>
    <x v="3"/>
    <s v="plays"/>
    <x v="794"/>
    <d v="4710-02-18T12:00:00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169.78571428571431"/>
    <x v="3"/>
    <s v="plays"/>
    <x v="795"/>
    <d v="4809-09-06T12:00:00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15.95907738095239"/>
    <x v="1"/>
    <s v="electric music"/>
    <x v="796"/>
    <d v="4622-09-27T12:00:00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258.59999999999997"/>
    <x v="1"/>
    <s v="indie rock"/>
    <x v="797"/>
    <d v="4938-10-20T12:00:00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30.58333333333331"/>
    <x v="4"/>
    <s v="documentary"/>
    <x v="798"/>
    <d v="4492-06-22T00:00:00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128.21428571428572"/>
    <x v="5"/>
    <s v="translations"/>
    <x v="799"/>
    <d v="4399-10-26T12:00:00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88.70588235294116"/>
    <x v="4"/>
    <s v="documentary"/>
    <x v="800"/>
    <d v="4697-10-23T12:00:00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6.9511889862327907"/>
    <x v="4"/>
    <s v="television"/>
    <x v="801"/>
    <d v="4586-06-07T12:00:00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74.43434343434342"/>
    <x v="3"/>
    <s v="plays"/>
    <x v="802"/>
    <d v="4856-12-31T00:00:00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27.693181818181817"/>
    <x v="0"/>
    <s v="food trucks"/>
    <x v="803"/>
    <d v="4462-05-28T12:00:00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52.479620323841424"/>
    <x v="3"/>
    <s v="plays"/>
    <x v="212"/>
    <d v="4929-08-08T12:00:00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407.09677419354841"/>
    <x v="4"/>
    <s v="documentary"/>
    <x v="804"/>
    <d v="4968-05-18T00:00:00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2"/>
    <x v="1"/>
    <s v="jazz"/>
    <x v="805"/>
    <d v="4598-12-01T12:00:00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156.17857142857144"/>
    <x v="2"/>
    <s v="web"/>
    <x v="806"/>
    <d v="4653-02-16T12:00:00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252.42857142857144"/>
    <x v="1"/>
    <s v="rock"/>
    <x v="807"/>
    <d v="4887-11-16T12:00:00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1.729268292682927"/>
    <x v="2"/>
    <s v="web"/>
    <x v="722"/>
    <d v="4741-09-06T00:00:00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2.230769230769232"/>
    <x v="5"/>
    <s v="nonfiction"/>
    <x v="477"/>
    <d v="4513-01-01T12:00:00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63.98734177215189"/>
    <x v="5"/>
    <s v="radio &amp; podcasts"/>
    <x v="259"/>
    <d v="4536-03-01T12:00:0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2.98181818181817"/>
    <x v="3"/>
    <s v="plays"/>
    <x v="9"/>
    <d v="4593-06-30T12:00:00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20.252747252747252"/>
    <x v="4"/>
    <s v="documentary"/>
    <x v="808"/>
    <d v="4817-09-24T12:00:00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319.24083769633506"/>
    <x v="3"/>
    <s v="plays"/>
    <x v="809"/>
    <d v="4450-04-01T12:00:00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478.94444444444446"/>
    <x v="6"/>
    <s v="video games"/>
    <x v="444"/>
    <d v="4511-11-08T12:00:00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19.556634304207122"/>
    <x v="3"/>
    <s v="plays"/>
    <x v="384"/>
    <d v="4879-10-29T12:00:00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8.94827586206895"/>
    <x v="3"/>
    <s v="plays"/>
    <x v="810"/>
    <d v="4673-09-02T00:00:00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795"/>
    <x v="2"/>
    <s v="web"/>
    <x v="811"/>
    <d v="4951-08-13T12:00:00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50.621082621082621"/>
    <x v="4"/>
    <s v="drama"/>
    <x v="812"/>
    <d v="4532-11-17T12:00:00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7.4375"/>
    <x v="4"/>
    <s v="drama"/>
    <x v="813"/>
    <d v="4933-09-16T12:00:00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155.62827640984909"/>
    <x v="3"/>
    <s v="plays"/>
    <x v="814"/>
    <d v="4587-06-02T12:00:00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36.297297297297298"/>
    <x v="4"/>
    <s v="television"/>
    <x v="80"/>
    <d v="4831-01-14T12:00:00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58.25"/>
    <x v="7"/>
    <s v="photography books"/>
    <x v="815"/>
    <d v="4669-03-27T00:00:00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237.39473684210526"/>
    <x v="4"/>
    <s v="shorts"/>
    <x v="816"/>
    <d v="4463-03-24T12:00:00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58.75"/>
    <x v="5"/>
    <s v="radio &amp; podcasts"/>
    <x v="474"/>
    <d v="4525-12-24T12:00:00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182.56603773584905"/>
    <x v="3"/>
    <s v="plays"/>
    <x v="817"/>
    <d v="4842-05-19T00:00:00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75436408977556113"/>
    <x v="4"/>
    <s v="animation"/>
    <x v="818"/>
    <d v="4919-06-05T00:00:00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75.95330739299609"/>
    <x v="2"/>
    <s v="web"/>
    <x v="819"/>
    <d v="4499-03-18T00:00:00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237.88235294117646"/>
    <x v="1"/>
    <s v="world music"/>
    <x v="609"/>
    <d v="4907-10-06T00:00:00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488.05076142131981"/>
    <x v="3"/>
    <s v="plays"/>
    <x v="547"/>
    <d v="4402-02-12T12:00:00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224.06666666666669"/>
    <x v="3"/>
    <s v="plays"/>
    <x v="820"/>
    <d v="4961-08-23T00:00:00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18.126436781609197"/>
    <x v="3"/>
    <s v="plays"/>
    <x v="821"/>
    <d v="4835-06-22T12:00:00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45.847222222222221"/>
    <x v="0"/>
    <s v="food trucks"/>
    <x v="151"/>
    <d v="4752-05-08T12:00:00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117.31541218637993"/>
    <x v="3"/>
    <s v="plays"/>
    <x v="822"/>
    <d v="4526-06-22T12:00:00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217.30909090909088"/>
    <x v="2"/>
    <s v="web"/>
    <x v="823"/>
    <d v="4611-01-31T00:00:00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112.28571428571428"/>
    <x v="3"/>
    <s v="plays"/>
    <x v="824"/>
    <d v="4812-06-22T12:00:00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72.51898734177216"/>
    <x v="3"/>
    <s v="plays"/>
    <x v="825"/>
    <d v="4680-03-29T00:00:00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212.30434782608697"/>
    <x v="3"/>
    <s v="plays"/>
    <x v="826"/>
    <d v="4639-08-29T12:00:00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39.74657534246577"/>
    <x v="1"/>
    <s v="rock"/>
    <x v="827"/>
    <d v="4621-12-01T12:00:00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81.93548387096774"/>
    <x v="3"/>
    <s v="plays"/>
    <x v="828"/>
    <d v="4568-03-13T12:00:00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64.13114754098362"/>
    <x v="3"/>
    <s v="plays"/>
    <x v="829"/>
    <d v="4739-07-19T00:00:00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375968992248062"/>
    <x v="3"/>
    <s v="plays"/>
    <x v="830"/>
    <d v="4704-09-17T12:00:00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49.64385964912281"/>
    <x v="3"/>
    <s v="plays"/>
    <x v="831"/>
    <d v="4943-09-24T12:00:00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109.70652173913042"/>
    <x v="4"/>
    <s v="documentary"/>
    <x v="832"/>
    <d v="4725-08-01T00:00:0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49.217948717948715"/>
    <x v="5"/>
    <s v="fiction"/>
    <x v="833"/>
    <d v="4882-08-14T12:00:00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62.232323232323225"/>
    <x v="6"/>
    <s v="video games"/>
    <x v="834"/>
    <d v="4453-07-14T12:00:00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13.05813953488372"/>
    <x v="2"/>
    <s v="web"/>
    <x v="835"/>
    <d v="4548-08-28T00:00:00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64.635416666666671"/>
    <x v="3"/>
    <s v="plays"/>
    <x v="836"/>
    <d v="4437-02-11T00:00:00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159.58666666666667"/>
    <x v="3"/>
    <s v="plays"/>
    <x v="837"/>
    <d v="4434-06-27T00:00:00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81.42"/>
    <x v="0"/>
    <s v="food trucks"/>
    <x v="219"/>
    <d v="4659-07-15T12:00:00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32.444767441860463"/>
    <x v="7"/>
    <s v="photography books"/>
    <x v="365"/>
    <d v="4799-11-01T00:00:00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9.9141184124918666"/>
    <x v="7"/>
    <s v="photography books"/>
    <x v="838"/>
    <d v="4508-01-28T12:00:00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26.694444444444443"/>
    <x v="3"/>
    <s v="plays"/>
    <x v="839"/>
    <d v="4457-08-22T12:00:00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62.957446808510639"/>
    <x v="3"/>
    <s v="plays"/>
    <x v="840"/>
    <d v="4655-04-07T12:00:00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161.35593220338984"/>
    <x v="4"/>
    <s v="documentary"/>
    <x v="841"/>
    <d v="4668-05-31T00:00:00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5"/>
    <x v="2"/>
    <s v="web"/>
    <x v="842"/>
    <d v="4690-09-30T12:00:00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1096.9379310344827"/>
    <x v="3"/>
    <s v="plays"/>
    <x v="843"/>
    <d v="4928-02-15T12:00:00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70.094158075601371"/>
    <x v="1"/>
    <s v="rock"/>
    <x v="844"/>
    <d v="4789-04-27T00:00:00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60"/>
    <x v="4"/>
    <s v="documentary"/>
    <x v="845"/>
    <d v="4768-08-12T12:00:00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367.0985915492958"/>
    <x v="4"/>
    <s v="science fiction"/>
    <x v="846"/>
    <d v="4733-12-17T00:00:00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1109"/>
    <x v="2"/>
    <s v="web"/>
    <x v="110"/>
    <d v="4537-06-24T12:00:00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9.028784648187631"/>
    <x v="3"/>
    <s v="plays"/>
    <x v="847"/>
    <d v="4544-05-21T00:00:00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26.87755102040816"/>
    <x v="4"/>
    <s v="science fiction"/>
    <x v="848"/>
    <d v="4729-01-12T00:00:00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734.63636363636363"/>
    <x v="3"/>
    <s v="plays"/>
    <x v="849"/>
    <d v="4498-01-22T00:00:00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4.5731034482758623"/>
    <x v="4"/>
    <s v="animation"/>
    <x v="780"/>
    <d v="4401-10-15T12:00:00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85.054545454545448"/>
    <x v="5"/>
    <s v="translations"/>
    <x v="140"/>
    <d v="4403-12-04T12:00:00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119.29824561403508"/>
    <x v="2"/>
    <s v="web"/>
    <x v="850"/>
    <d v="4742-05-01T12:00:00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296.02777777777777"/>
    <x v="5"/>
    <s v="translations"/>
    <x v="851"/>
    <d v="4438-06-06T00:00:00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84.694915254237287"/>
    <x v="0"/>
    <s v="food trucks"/>
    <x v="852"/>
    <d v="4605-08-30T00:00:00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355.7837837837838"/>
    <x v="7"/>
    <s v="photography books"/>
    <x v="853"/>
    <d v="4441-05-21T00:00:00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86.40909090909093"/>
    <x v="3"/>
    <s v="plays"/>
    <x v="854"/>
    <d v="4692-03-23T12:00:00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792.23529411764707"/>
    <x v="1"/>
    <s v="rock"/>
    <x v="67"/>
    <d v="4380-08-09T00:00:00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137.03393665158373"/>
    <x v="3"/>
    <s v="plays"/>
    <x v="855"/>
    <d v="4817-07-26T12:00:00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338.20833333333337"/>
    <x v="1"/>
    <s v="world music"/>
    <x v="107"/>
    <d v="4511-11-08T12:00:00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108.22784810126582"/>
    <x v="0"/>
    <s v="food trucks"/>
    <x v="344"/>
    <d v="4432-07-07T00:00:00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60.757639620653315"/>
    <x v="3"/>
    <s v="plays"/>
    <x v="856"/>
    <d v="4969-07-12T00:00:00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27.725490196078432"/>
    <x v="3"/>
    <s v="plays"/>
    <x v="857"/>
    <d v="4451-03-27T12:00:00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28.3934426229508"/>
    <x v="4"/>
    <s v="television"/>
    <x v="858"/>
    <d v="4597-02-09T12:00:00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1.615194054500414"/>
    <x v="2"/>
    <s v="web"/>
    <x v="859"/>
    <d v="4636-07-15T12:00:00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373.875"/>
    <x v="3"/>
    <s v="plays"/>
    <x v="860"/>
    <d v="4426-10-07T00:00:00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154.92592592592592"/>
    <x v="1"/>
    <s v="indie rock"/>
    <x v="170"/>
    <d v="4572-10-18T12:00:00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322.14999999999998"/>
    <x v="3"/>
    <s v="plays"/>
    <x v="861"/>
    <d v="4731-01-02T00:00:0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73.957142857142856"/>
    <x v="3"/>
    <s v="plays"/>
    <x v="862"/>
    <d v="4435-06-22T00:00:00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864.1"/>
    <x v="0"/>
    <s v="food trucks"/>
    <x v="863"/>
    <d v="4861-06-08T00:00:00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143.26245847176079"/>
    <x v="6"/>
    <s v="video games"/>
    <x v="864"/>
    <d v="4785-07-17T00:00:00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40.281762295081968"/>
    <x v="3"/>
    <s v="plays"/>
    <x v="527"/>
    <d v="4683-01-10T12:00:00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178.22388059701493"/>
    <x v="5"/>
    <s v="nonfiction"/>
    <x v="865"/>
    <d v="4720-06-28T00:00:00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84.930555555555557"/>
    <x v="2"/>
    <s v="web"/>
    <x v="866"/>
    <d v="4854-05-16T00:00:00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145.93648334624322"/>
    <x v="4"/>
    <s v="documentary"/>
    <x v="867"/>
    <d v="4463-01-23T12:00:00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52.46153846153848"/>
    <x v="4"/>
    <s v="documentary"/>
    <x v="868"/>
    <d v="4947-11-02T12:00:00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67.129542790152414"/>
    <x v="3"/>
    <s v="plays"/>
    <x v="105"/>
    <d v="4955-05-24T12:00:00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40.307692307692307"/>
    <x v="1"/>
    <s v="rock"/>
    <x v="481"/>
    <d v="4610-02-05T00:00:00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216.79032258064518"/>
    <x v="1"/>
    <s v="rock"/>
    <x v="253"/>
    <d v="4447-10-14T12:00:00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52.117021276595743"/>
    <x v="4"/>
    <s v="documentary"/>
    <x v="869"/>
    <d v="4811-06-28T12:00:00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499.58333333333337"/>
    <x v="5"/>
    <s v="radio &amp; podcasts"/>
    <x v="864"/>
    <d v="4785-05-18T00:00:00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87.679487179487182"/>
    <x v="5"/>
    <s v="translations"/>
    <x v="843"/>
    <d v="4928-02-15T12:00:00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113.17346938775511"/>
    <x v="4"/>
    <s v="drama"/>
    <x v="289"/>
    <d v="4743-10-23T12:00:00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426.54838709677421"/>
    <x v="1"/>
    <s v="rock"/>
    <x v="870"/>
    <d v="4654-08-10T12:00:00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77.632653061224488"/>
    <x v="4"/>
    <s v="drama"/>
    <x v="871"/>
    <d v="4873-02-02T12:00:00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52.496810772501767"/>
    <x v="7"/>
    <s v="photography books"/>
    <x v="872"/>
    <d v="4731-07-01T00:00:00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157.46762589928059"/>
    <x v="5"/>
    <s v="translations"/>
    <x v="873"/>
    <d v="4658-07-20T12:00:00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72.939393939393938"/>
    <x v="0"/>
    <s v="food trucks"/>
    <x v="874"/>
    <d v="4905-04-19T00:00:00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60.565789473684205"/>
    <x v="3"/>
    <s v="plays"/>
    <x v="875"/>
    <d v="4555-03-25T00:00:00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56.791291291291287"/>
    <x v="3"/>
    <s v="plays"/>
    <x v="876"/>
    <d v="4614-01-15T00:00:00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542754275427541"/>
    <x v="1"/>
    <s v="indie rock"/>
    <x v="877"/>
    <d v="4379-02-16T00:00:00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e v="#DIV/0!"/>
    <x v="0"/>
    <s v="food trucks"/>
    <x v="878"/>
    <d v="4760-09-23T12:00:00"/>
    <x v="7"/>
  </r>
  <r>
    <m/>
    <m/>
    <m/>
    <m/>
    <m/>
    <x v="4"/>
    <m/>
    <m/>
    <m/>
    <m/>
    <m/>
    <m/>
    <m/>
    <m/>
    <m/>
    <x v="9"/>
    <m/>
    <x v="87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AC924-C182-4301-B26D-696A87B473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G16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D72AA-97CE-439D-9B2D-B74BB9BC4A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G31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5" hier="-1"/>
    <pageField fld="7" hier="-1"/>
  </pageFields>
  <dataFields count="1">
    <dataField name="Count of outcome" fld="5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F4650-9C1B-457A-B368-F1CA9164C1B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 sortType="ascending">
      <items count="14">
        <item sd="0" x="0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5" subtotal="count" baseField="0" baseItem="0"/>
  </dataFields>
  <chartFormats count="5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72EB-70C2-491D-9E44-5A19799943E3}">
  <sheetPr codeName="Sheet1"/>
  <dimension ref="A2:G16"/>
  <sheetViews>
    <sheetView workbookViewId="0">
      <selection activeCell="A9" sqref="A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2" spans="1:7" x14ac:dyDescent="0.35">
      <c r="A2" s="4" t="s">
        <v>6</v>
      </c>
      <c r="B2" t="s">
        <v>2070</v>
      </c>
    </row>
    <row r="4" spans="1:7" x14ac:dyDescent="0.35">
      <c r="A4" s="4" t="s">
        <v>2068</v>
      </c>
      <c r="B4" s="4" t="s">
        <v>2069</v>
      </c>
    </row>
    <row r="5" spans="1:7" x14ac:dyDescent="0.35">
      <c r="A5" s="4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2066</v>
      </c>
    </row>
    <row r="6" spans="1:7" x14ac:dyDescent="0.35">
      <c r="A6" s="5" t="s">
        <v>2039</v>
      </c>
      <c r="B6">
        <v>11</v>
      </c>
      <c r="C6">
        <v>60</v>
      </c>
      <c r="D6">
        <v>5</v>
      </c>
      <c r="E6">
        <v>102</v>
      </c>
      <c r="G6">
        <v>178</v>
      </c>
    </row>
    <row r="7" spans="1:7" x14ac:dyDescent="0.35">
      <c r="A7" s="5" t="s">
        <v>2031</v>
      </c>
      <c r="B7">
        <v>4</v>
      </c>
      <c r="C7">
        <v>20</v>
      </c>
      <c r="E7">
        <v>22</v>
      </c>
      <c r="G7">
        <v>46</v>
      </c>
    </row>
    <row r="8" spans="1:7" x14ac:dyDescent="0.35">
      <c r="A8" s="5" t="s">
        <v>2048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35">
      <c r="A9" s="5" t="s">
        <v>2062</v>
      </c>
      <c r="E9">
        <v>4</v>
      </c>
      <c r="G9">
        <v>4</v>
      </c>
    </row>
    <row r="10" spans="1:7" x14ac:dyDescent="0.35">
      <c r="A10" s="5" t="s">
        <v>2033</v>
      </c>
      <c r="B10">
        <v>10</v>
      </c>
      <c r="C10">
        <v>66</v>
      </c>
      <c r="E10">
        <v>99</v>
      </c>
      <c r="G10">
        <v>175</v>
      </c>
    </row>
    <row r="11" spans="1:7" x14ac:dyDescent="0.35">
      <c r="A11" s="5" t="s">
        <v>2052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35">
      <c r="A12" s="5" t="s">
        <v>2045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35">
      <c r="A13" s="5" t="s">
        <v>2035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35">
      <c r="A14" s="5" t="s">
        <v>2037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35">
      <c r="A15" s="5" t="s">
        <v>2067</v>
      </c>
    </row>
    <row r="16" spans="1:7" x14ac:dyDescent="0.35">
      <c r="A16" s="5" t="s">
        <v>2066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E5BB-5201-4114-AA2D-BF48AD65F928}">
  <sheetPr codeName="Sheet2"/>
  <dimension ref="A1:H13"/>
  <sheetViews>
    <sheetView workbookViewId="0">
      <selection activeCell="B5" sqref="B5"/>
    </sheetView>
  </sheetViews>
  <sheetFormatPr defaultRowHeight="15.5" x14ac:dyDescent="0.35"/>
  <cols>
    <col min="1" max="1" width="28.9140625" customWidth="1"/>
    <col min="2" max="2" width="16.6640625" bestFit="1" customWidth="1"/>
    <col min="3" max="3" width="12.9140625" bestFit="1" customWidth="1"/>
    <col min="4" max="4" width="16" bestFit="1" customWidth="1"/>
    <col min="5" max="5" width="12.1640625" bestFit="1" customWidth="1"/>
    <col min="6" max="6" width="19.1640625" bestFit="1" customWidth="1"/>
    <col min="7" max="7" width="15.33203125" bestFit="1" customWidth="1"/>
    <col min="8" max="8" width="18" bestFit="1" customWidth="1"/>
  </cols>
  <sheetData>
    <row r="1" spans="1:8" s="7" customFormat="1" x14ac:dyDescent="0.35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35">
      <c r="A2" t="s">
        <v>2103</v>
      </c>
      <c r="B2">
        <f>COUNTIFS(Crowdfunding!D2:D1001, A2, Crowdfunding!F2:F1001, "successful")</f>
        <v>30</v>
      </c>
      <c r="C2">
        <f>COUNTIFS(Crowdfunding!D2:D1001, "&lt;1000", Crowdfunding!F2:F1001, "failed")</f>
        <v>20</v>
      </c>
      <c r="D2">
        <f>COUNTIFS(Crowdfunding!D2:D1001, "&lt;1000", Crowdfunding!F2:F1001, "canceled")</f>
        <v>1</v>
      </c>
      <c r="E2">
        <f>SUM(B2:D2)</f>
        <v>51</v>
      </c>
      <c r="F2" s="8">
        <f>(B2/(E2))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35">
      <c r="A3" t="s">
        <v>2094</v>
      </c>
      <c r="B3">
        <f>COUNTIFS(Crowdfunding!D2:D1001, "&gt;=1000", Crowdfunding!D2:D1001,"&lt;=4999",  Crowdfunding!F2:F1001,"successful")</f>
        <v>191</v>
      </c>
      <c r="C3">
        <f>COUNTIFS(Crowdfunding!D2:D1001, "&gt;=1000", Crowdfunding!D2:D1001,"&lt;=4999",  Crowdfunding!F2:F1001,"failed")</f>
        <v>38</v>
      </c>
      <c r="D3">
        <f>COUNTIFS(Crowdfunding!D2:D1001, "&gt;=1000", Crowdfunding!D2:D1001,"&lt;=4999",  Crowdfunding!F2:F1001,"canceled")</f>
        <v>2</v>
      </c>
      <c r="E3">
        <f>SUM(B3:D3)</f>
        <v>231</v>
      </c>
      <c r="F3" s="8">
        <f>(B3/(E3))</f>
        <v>0.82683982683982682</v>
      </c>
      <c r="G3" s="8">
        <f t="shared" ref="G3:G13" si="0">(C3/E3)</f>
        <v>0.16450216450216451</v>
      </c>
      <c r="H3" s="8">
        <f t="shared" ref="H3:H13" si="1">(D3/E3)</f>
        <v>8.658008658008658E-3</v>
      </c>
    </row>
    <row r="4" spans="1:8" x14ac:dyDescent="0.35">
      <c r="A4" t="s">
        <v>2095</v>
      </c>
      <c r="B4">
        <f>COUNTIFS(Crowdfunding!D2:D1001, "&gt;=5000", Crowdfunding!D2:D1001, "&lt;=9999", Crowdfunding!F2:F1001, "successful")</f>
        <v>164</v>
      </c>
      <c r="C4">
        <f>COUNTIFS(Crowdfunding!D2:D1001, "&gt;=5000", Crowdfunding!D2:D1001, "&lt;=9999", Crowdfunding!F2:F1001, "failed")</f>
        <v>126</v>
      </c>
      <c r="D4">
        <f>COUNTIFS(Crowdfunding!D2:D1001, "&gt;=5000", Crowdfunding!D2:D1001, "&lt;=9999", Crowdfunding!F2:F1001, "canceled")</f>
        <v>25</v>
      </c>
      <c r="E4">
        <f t="shared" ref="E4:E13" si="2">SUM(B4:D4)</f>
        <v>315</v>
      </c>
      <c r="F4" s="8">
        <f>(B4/(E4))</f>
        <v>0.52063492063492067</v>
      </c>
      <c r="G4" s="8">
        <f t="shared" si="0"/>
        <v>0.4</v>
      </c>
      <c r="H4" s="8">
        <f t="shared" si="1"/>
        <v>7.9365079365079361E-2</v>
      </c>
    </row>
    <row r="5" spans="1:8" x14ac:dyDescent="0.35">
      <c r="A5" t="s">
        <v>2096</v>
      </c>
      <c r="B5">
        <f>COUNTIFS(Crowdfunding!D2:D1001, "&gt;=10000", Crowdfunding!D2:D1001, "&lt;=14999", Crowdfunding!F2:F1001, "successful")</f>
        <v>4</v>
      </c>
      <c r="C5">
        <f>COUNTIFS(Crowdfunding!D2:D1001, "&gt;=10000", Crowdfunding!D2:D1001, "&lt;=14999", Crowdfunding!F2:F1001, "failed")</f>
        <v>5</v>
      </c>
      <c r="D5">
        <f>COUNTIFS(Crowdfunding!D2:D1001, "&gt;=10000", Crowdfunding!D2:D1001, "&lt;=14999", Crowdfunding!F2:F1001, "canceled")</f>
        <v>0</v>
      </c>
      <c r="E5">
        <f t="shared" si="2"/>
        <v>9</v>
      </c>
      <c r="F5" s="8">
        <f t="shared" ref="F5:F13" si="3">(B5/(E5))</f>
        <v>0.44444444444444442</v>
      </c>
      <c r="G5" s="8">
        <f t="shared" si="0"/>
        <v>0.55555555555555558</v>
      </c>
      <c r="H5" s="8">
        <f t="shared" si="1"/>
        <v>0</v>
      </c>
    </row>
    <row r="6" spans="1:8" x14ac:dyDescent="0.35">
      <c r="A6" t="s">
        <v>2097</v>
      </c>
      <c r="B6">
        <f>COUNTIFS(Crowdfunding!D2:D1001, "&gt;=15000", Crowdfunding!D2:D1001, "&lt;=19999", Crowdfunding!F2:F1001, "successful")</f>
        <v>10</v>
      </c>
      <c r="C6">
        <f>COUNTIFS(Crowdfunding!D2:D1001, "&gt;=15000", Crowdfunding!D2:D1001, "&lt;=19999", Crowdfunding!F2:F1001, "failed")</f>
        <v>0</v>
      </c>
      <c r="D6">
        <f>COUNTIFS(Crowdfunding!D2:D1001, "&gt;=15000", Crowdfunding!D2:D1001, "&lt;=19999", Crowdfunding!F2:F1001, "canceled")</f>
        <v>0</v>
      </c>
      <c r="E6">
        <f t="shared" si="2"/>
        <v>10</v>
      </c>
      <c r="F6" s="8">
        <f t="shared" si="3"/>
        <v>1</v>
      </c>
      <c r="G6" s="8">
        <f t="shared" si="0"/>
        <v>0</v>
      </c>
      <c r="H6" s="8">
        <f t="shared" si="1"/>
        <v>0</v>
      </c>
    </row>
    <row r="7" spans="1:8" x14ac:dyDescent="0.35">
      <c r="A7" t="s">
        <v>2098</v>
      </c>
      <c r="B7">
        <f>COUNTIFS(Crowdfunding!D2:D1001, "&gt;=20000", Crowdfunding!D2:D1001, "&lt;=24999", Crowdfunding!F2:F1001, "successful")</f>
        <v>7</v>
      </c>
      <c r="C7">
        <f>COUNTIFS(Crowdfunding!D2:D1001, "&gt;=20000", Crowdfunding!D2:D1001, "&lt;=24999", Crowdfunding!F2:F1001, "failed")</f>
        <v>0</v>
      </c>
      <c r="D7">
        <f>COUNTIFS(Crowdfunding!D2:D1001, "&gt;=20000", Crowdfunding!D2:D1001, "&lt;=24999", Crowdfunding!F2:F1001, "canceled")</f>
        <v>0</v>
      </c>
      <c r="E7">
        <f t="shared" si="2"/>
        <v>7</v>
      </c>
      <c r="F7" s="8">
        <f t="shared" si="3"/>
        <v>1</v>
      </c>
      <c r="G7" s="8">
        <f t="shared" si="0"/>
        <v>0</v>
      </c>
      <c r="H7" s="8">
        <f t="shared" si="1"/>
        <v>0</v>
      </c>
    </row>
    <row r="8" spans="1:8" x14ac:dyDescent="0.35">
      <c r="A8" t="s">
        <v>2105</v>
      </c>
      <c r="B8">
        <f>COUNTIFS(Crowdfunding!D2:D1001, "&gt;=25000", Crowdfunding!D2:D1001, "&lt;=29999", Crowdfunding!F2:F1001, "successful")</f>
        <v>11</v>
      </c>
      <c r="C8">
        <f>COUNTIFS(Crowdfunding!D2:D1001, "&gt;=25000", Crowdfunding!D2:D1001, "&lt;=29999", Crowdfunding!F2:F1001, "failed")</f>
        <v>3</v>
      </c>
      <c r="D8">
        <f>COUNTIFS(Crowdfunding!D2:D1001, "&gt;=25000", Crowdfunding!D2:D1001, "&lt;=29999", Crowdfunding!F2:F1001, "canceled")</f>
        <v>0</v>
      </c>
      <c r="E8">
        <f t="shared" si="2"/>
        <v>14</v>
      </c>
      <c r="F8" s="8">
        <f t="shared" si="3"/>
        <v>0.7857142857142857</v>
      </c>
      <c r="G8" s="8">
        <f t="shared" si="0"/>
        <v>0.21428571428571427</v>
      </c>
      <c r="H8" s="8">
        <f t="shared" si="1"/>
        <v>0</v>
      </c>
    </row>
    <row r="9" spans="1:8" x14ac:dyDescent="0.35">
      <c r="A9" t="s">
        <v>2099</v>
      </c>
      <c r="B9">
        <f>COUNTIFS(Crowdfunding!D2:D1001, "&gt;=30000", Crowdfunding!D2:D1001, "&lt;=34999", Crowdfunding!F2:F1001, "successful")</f>
        <v>7</v>
      </c>
      <c r="C9">
        <f>COUNTIFS(Crowdfunding!D2:D1001, "&gt;=30000", Crowdfunding!D2:D1001, "&lt;=34999", Crowdfunding!F2:F1001, "failed")</f>
        <v>0</v>
      </c>
      <c r="D9">
        <f>COUNTIFS(Crowdfunding!D2:D1001, "&gt;=30000", Crowdfunding!D2:D1001, "&lt;=34999", Crowdfunding!F2:F1001, "canceled")</f>
        <v>0</v>
      </c>
      <c r="E9">
        <f t="shared" si="2"/>
        <v>7</v>
      </c>
      <c r="F9" s="8">
        <f t="shared" si="3"/>
        <v>1</v>
      </c>
      <c r="G9" s="8">
        <f t="shared" si="0"/>
        <v>0</v>
      </c>
      <c r="H9" s="8">
        <f t="shared" si="1"/>
        <v>0</v>
      </c>
    </row>
    <row r="10" spans="1:8" x14ac:dyDescent="0.35">
      <c r="A10" t="s">
        <v>2106</v>
      </c>
      <c r="B10">
        <f>COUNTIFS(Crowdfunding!D2:D1001, "&gt;=35000", Crowdfunding!D2:D1001, "&lt;=39999", Crowdfunding!F2:F1001, "successful")</f>
        <v>8</v>
      </c>
      <c r="C10">
        <f>COUNTIFS(Crowdfunding!D2:D1001, "&gt;=35000", Crowdfunding!D2:D1001, "&lt;=39999", Crowdfunding!F2:F1001, "failed")</f>
        <v>3</v>
      </c>
      <c r="D10">
        <f>COUNTIFS(Crowdfunding!D2:D1001, "&gt;=35000", Crowdfunding!D2:D1001, "&lt;=39999", Crowdfunding!F2:F1001, "canceled")</f>
        <v>1</v>
      </c>
      <c r="E10">
        <f t="shared" si="2"/>
        <v>12</v>
      </c>
      <c r="F10" s="8">
        <f t="shared" si="3"/>
        <v>0.66666666666666663</v>
      </c>
      <c r="G10" s="8">
        <f t="shared" si="0"/>
        <v>0.25</v>
      </c>
      <c r="H10" s="8">
        <f t="shared" si="1"/>
        <v>8.3333333333333329E-2</v>
      </c>
    </row>
    <row r="11" spans="1:8" x14ac:dyDescent="0.35">
      <c r="A11" t="s">
        <v>2101</v>
      </c>
      <c r="B11">
        <f>COUNTIFS(Crowdfunding!D2:D1001, "&gt;=40000", Crowdfunding!D2:D1001, "&lt;=44999", Crowdfunding!F2:F1001, "successful")</f>
        <v>11</v>
      </c>
      <c r="C11">
        <f>COUNTIFS(Crowdfunding!D2:D1001, "&gt;=40000", Crowdfunding!D2:D1001, "&lt;=44999", Crowdfunding!F2:F1001, "failed")</f>
        <v>3</v>
      </c>
      <c r="D11">
        <f>COUNTIFS(Crowdfunding!D2:D1001, "&gt;=40000", Crowdfunding!D2:D1001, "&lt;=44999", Crowdfunding!F2:F1001, "canceled")</f>
        <v>0</v>
      </c>
      <c r="E11">
        <f t="shared" si="2"/>
        <v>14</v>
      </c>
      <c r="F11" s="8">
        <f t="shared" si="3"/>
        <v>0.7857142857142857</v>
      </c>
      <c r="G11" s="8">
        <f t="shared" si="0"/>
        <v>0.21428571428571427</v>
      </c>
      <c r="H11" s="8">
        <f t="shared" si="1"/>
        <v>0</v>
      </c>
    </row>
    <row r="12" spans="1:8" x14ac:dyDescent="0.35">
      <c r="A12" t="s">
        <v>2100</v>
      </c>
      <c r="B12">
        <f>COUNTIFS(Crowdfunding!D2:D1001, "&gt;=45000", Crowdfunding!D2:D1001, "&lt;=49999", Crowdfunding!F2:F1001, "successful")</f>
        <v>8</v>
      </c>
      <c r="C12">
        <f>COUNTIFS(Crowdfunding!D2:D1001, "&gt;=45000", Crowdfunding!D2:D1001, "&lt;=49999", Crowdfunding!F2:F1001, "failed")</f>
        <v>3</v>
      </c>
      <c r="D12">
        <f>COUNTIFS(Crowdfunding!D2:D1001, "&gt;=45000", Crowdfunding!D2:D1001, "&lt;=49999", Crowdfunding!F2:F1001, "canceled")</f>
        <v>0</v>
      </c>
      <c r="E12">
        <f t="shared" si="2"/>
        <v>11</v>
      </c>
      <c r="F12" s="8">
        <f t="shared" si="3"/>
        <v>0.72727272727272729</v>
      </c>
      <c r="G12" s="8">
        <f t="shared" si="0"/>
        <v>0.27272727272727271</v>
      </c>
      <c r="H12" s="8">
        <f t="shared" si="1"/>
        <v>0</v>
      </c>
    </row>
    <row r="13" spans="1:8" x14ac:dyDescent="0.35">
      <c r="A13" t="s">
        <v>2104</v>
      </c>
      <c r="B13">
        <f>COUNTIFS(Crowdfunding!D2:D1001, "&gt;=50000", Crowdfunding!F2:F1001, "successful")</f>
        <v>114</v>
      </c>
      <c r="C13">
        <f>COUNTIFS(Crowdfunding!D2:D1001, "&gt;=50000", Crowdfunding!F2:F1001, "failed")</f>
        <v>163</v>
      </c>
      <c r="D13">
        <f>COUNTIFS(Crowdfunding!D2:D1001, "&gt;=50000", Crowdfunding!F2:F1001, "canceled")</f>
        <v>28</v>
      </c>
      <c r="E13">
        <f t="shared" si="2"/>
        <v>305</v>
      </c>
      <c r="F13" s="8">
        <f t="shared" si="3"/>
        <v>0.3737704918032787</v>
      </c>
      <c r="G13" s="8">
        <f t="shared" si="0"/>
        <v>0.53442622950819674</v>
      </c>
      <c r="H13" s="8">
        <f t="shared" si="1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F9C0-FE48-46D8-BDB5-D56EE9B67A85}">
  <sheetPr codeName="Sheet3"/>
  <dimension ref="A1:H566"/>
  <sheetViews>
    <sheetView tabSelected="1" topLeftCell="A4" workbookViewId="0">
      <selection activeCell="H18" sqref="H18"/>
    </sheetView>
  </sheetViews>
  <sheetFormatPr defaultRowHeight="15.5" x14ac:dyDescent="0.35"/>
  <cols>
    <col min="1" max="1" width="8.9140625" bestFit="1" customWidth="1"/>
    <col min="2" max="2" width="13.08203125" bestFit="1" customWidth="1"/>
    <col min="4" max="4" width="8.4140625" bestFit="1" customWidth="1"/>
    <col min="5" max="5" width="13.08203125" bestFit="1" customWidth="1"/>
    <col min="7" max="7" width="33.83203125" bestFit="1" customWidth="1"/>
  </cols>
  <sheetData>
    <row r="1" spans="1:8" s="7" customFormat="1" x14ac:dyDescent="0.35">
      <c r="A1" s="7" t="s">
        <v>2102</v>
      </c>
      <c r="B1" s="7" t="s">
        <v>5</v>
      </c>
      <c r="D1" s="7" t="s">
        <v>2102</v>
      </c>
      <c r="E1" s="7" t="s">
        <v>5</v>
      </c>
    </row>
    <row r="2" spans="1:8" x14ac:dyDescent="0.35">
      <c r="A2" t="s">
        <v>20</v>
      </c>
      <c r="B2">
        <v>158</v>
      </c>
      <c r="D2" t="s">
        <v>14</v>
      </c>
      <c r="E2">
        <v>0</v>
      </c>
    </row>
    <row r="3" spans="1:8" x14ac:dyDescent="0.35">
      <c r="A3" t="s">
        <v>20</v>
      </c>
      <c r="B3">
        <v>1425</v>
      </c>
      <c r="D3" t="s">
        <v>14</v>
      </c>
      <c r="E3">
        <v>24</v>
      </c>
    </row>
    <row r="4" spans="1:8" x14ac:dyDescent="0.35">
      <c r="A4" t="s">
        <v>20</v>
      </c>
      <c r="B4">
        <v>174</v>
      </c>
      <c r="D4" t="s">
        <v>14</v>
      </c>
      <c r="E4">
        <v>53</v>
      </c>
    </row>
    <row r="5" spans="1:8" x14ac:dyDescent="0.35">
      <c r="A5" t="s">
        <v>20</v>
      </c>
      <c r="D5" t="s">
        <v>14</v>
      </c>
      <c r="E5">
        <v>18</v>
      </c>
      <c r="G5" s="7" t="s">
        <v>2116</v>
      </c>
      <c r="H5">
        <f>_xlfn.STDEV.S(B2:B566)</f>
        <v>1268.2178015164893</v>
      </c>
    </row>
    <row r="6" spans="1:8" x14ac:dyDescent="0.35">
      <c r="A6" t="s">
        <v>20</v>
      </c>
      <c r="B6">
        <v>220</v>
      </c>
      <c r="D6" t="s">
        <v>14</v>
      </c>
      <c r="E6">
        <v>44</v>
      </c>
      <c r="G6" s="7" t="s">
        <v>2115</v>
      </c>
      <c r="H6">
        <f>_xlfn.VAR.S(B2:B566)</f>
        <v>1608376.3920833175</v>
      </c>
    </row>
    <row r="7" spans="1:8" x14ac:dyDescent="0.35">
      <c r="A7" t="s">
        <v>20</v>
      </c>
      <c r="B7">
        <v>98</v>
      </c>
      <c r="D7" t="s">
        <v>14</v>
      </c>
      <c r="E7">
        <v>27</v>
      </c>
      <c r="G7" s="7" t="s">
        <v>2108</v>
      </c>
      <c r="H7">
        <f>AVERAGE(B2:B566)</f>
        <v>852.25354609929082</v>
      </c>
    </row>
    <row r="8" spans="1:8" x14ac:dyDescent="0.35">
      <c r="A8" t="s">
        <v>20</v>
      </c>
      <c r="B8">
        <v>100</v>
      </c>
      <c r="D8" t="s">
        <v>14</v>
      </c>
      <c r="E8">
        <v>55</v>
      </c>
      <c r="G8" s="7" t="s">
        <v>2107</v>
      </c>
      <c r="H8">
        <f>MEDIAN(B2:B566)</f>
        <v>200</v>
      </c>
    </row>
    <row r="9" spans="1:8" x14ac:dyDescent="0.35">
      <c r="A9" t="s">
        <v>20</v>
      </c>
      <c r="B9">
        <v>1249</v>
      </c>
      <c r="D9" t="s">
        <v>14</v>
      </c>
      <c r="E9">
        <v>200</v>
      </c>
      <c r="G9" s="7" t="s">
        <v>2111</v>
      </c>
      <c r="H9">
        <f>MIN(B2:B566)</f>
        <v>16</v>
      </c>
    </row>
    <row r="10" spans="1:8" x14ac:dyDescent="0.35">
      <c r="A10" t="s">
        <v>20</v>
      </c>
      <c r="B10">
        <v>1396</v>
      </c>
      <c r="D10" t="s">
        <v>14</v>
      </c>
      <c r="E10">
        <v>452</v>
      </c>
      <c r="G10" s="7" t="s">
        <v>2112</v>
      </c>
      <c r="H10">
        <f>MAX(E2:E365)</f>
        <v>6080</v>
      </c>
    </row>
    <row r="11" spans="1:8" x14ac:dyDescent="0.35">
      <c r="A11" t="s">
        <v>20</v>
      </c>
      <c r="B11">
        <v>890</v>
      </c>
      <c r="D11" t="s">
        <v>14</v>
      </c>
      <c r="E11">
        <v>674</v>
      </c>
    </row>
    <row r="12" spans="1:8" x14ac:dyDescent="0.35">
      <c r="A12" t="s">
        <v>20</v>
      </c>
      <c r="B12">
        <v>142</v>
      </c>
      <c r="D12" t="s">
        <v>14</v>
      </c>
      <c r="E12">
        <v>558</v>
      </c>
    </row>
    <row r="13" spans="1:8" x14ac:dyDescent="0.35">
      <c r="A13" t="s">
        <v>20</v>
      </c>
      <c r="B13">
        <v>2673</v>
      </c>
      <c r="D13" t="s">
        <v>14</v>
      </c>
      <c r="E13">
        <v>15</v>
      </c>
      <c r="G13" s="7" t="s">
        <v>2113</v>
      </c>
      <c r="H13">
        <f>AVERAGE(E2:E365)</f>
        <v>585.61538461538464</v>
      </c>
    </row>
    <row r="14" spans="1:8" x14ac:dyDescent="0.35">
      <c r="A14" t="s">
        <v>20</v>
      </c>
      <c r="B14">
        <v>163</v>
      </c>
      <c r="D14" t="s">
        <v>14</v>
      </c>
      <c r="E14">
        <v>2307</v>
      </c>
      <c r="G14" s="7" t="s">
        <v>2114</v>
      </c>
      <c r="H14">
        <f>MEDIAN(E2:E365)</f>
        <v>114.5</v>
      </c>
    </row>
    <row r="15" spans="1:8" x14ac:dyDescent="0.35">
      <c r="A15" t="s">
        <v>20</v>
      </c>
      <c r="B15">
        <v>2220</v>
      </c>
      <c r="D15" t="s">
        <v>14</v>
      </c>
      <c r="E15">
        <v>88</v>
      </c>
      <c r="G15" s="7" t="s">
        <v>2109</v>
      </c>
      <c r="H15">
        <f>MIN(E2:E365)</f>
        <v>0</v>
      </c>
    </row>
    <row r="16" spans="1:8" x14ac:dyDescent="0.35">
      <c r="A16" t="s">
        <v>20</v>
      </c>
      <c r="B16">
        <v>1606</v>
      </c>
      <c r="D16" t="s">
        <v>14</v>
      </c>
      <c r="E16">
        <v>48</v>
      </c>
      <c r="G16" s="7" t="s">
        <v>2110</v>
      </c>
      <c r="H16">
        <f>MAX(E2:E365)</f>
        <v>6080</v>
      </c>
    </row>
    <row r="17" spans="1:8" x14ac:dyDescent="0.35">
      <c r="A17" t="s">
        <v>20</v>
      </c>
      <c r="B17">
        <v>129</v>
      </c>
      <c r="D17" t="s">
        <v>14</v>
      </c>
      <c r="E17">
        <v>1</v>
      </c>
      <c r="G17" s="7" t="s">
        <v>2117</v>
      </c>
      <c r="H17">
        <f>_xlfn.STDEV.S(E2:E365)</f>
        <v>961.30819978260524</v>
      </c>
    </row>
    <row r="18" spans="1:8" x14ac:dyDescent="0.35">
      <c r="A18" t="s">
        <v>20</v>
      </c>
      <c r="B18">
        <v>226</v>
      </c>
      <c r="D18" t="s">
        <v>14</v>
      </c>
      <c r="E18">
        <v>1467</v>
      </c>
      <c r="G18" s="7" t="s">
        <v>2118</v>
      </c>
      <c r="H18">
        <f>_xlfn.VAR.S(E2:E365)</f>
        <v>924113.45496927318</v>
      </c>
    </row>
    <row r="19" spans="1:8" x14ac:dyDescent="0.35">
      <c r="A19" t="s">
        <v>20</v>
      </c>
      <c r="B19">
        <v>5419</v>
      </c>
      <c r="D19" t="s">
        <v>14</v>
      </c>
      <c r="E19">
        <v>75</v>
      </c>
    </row>
    <row r="20" spans="1:8" x14ac:dyDescent="0.35">
      <c r="A20" t="s">
        <v>20</v>
      </c>
      <c r="B20">
        <v>165</v>
      </c>
      <c r="D20" t="s">
        <v>14</v>
      </c>
      <c r="E20">
        <v>120</v>
      </c>
    </row>
    <row r="21" spans="1:8" x14ac:dyDescent="0.35">
      <c r="A21" t="s">
        <v>20</v>
      </c>
      <c r="B21">
        <v>1965</v>
      </c>
      <c r="D21" t="s">
        <v>14</v>
      </c>
      <c r="E21">
        <v>2253</v>
      </c>
    </row>
    <row r="22" spans="1:8" x14ac:dyDescent="0.35">
      <c r="A22" t="s">
        <v>20</v>
      </c>
      <c r="B22">
        <v>16</v>
      </c>
      <c r="D22" t="s">
        <v>14</v>
      </c>
      <c r="E22">
        <v>5</v>
      </c>
    </row>
    <row r="23" spans="1:8" x14ac:dyDescent="0.35">
      <c r="A23" t="s">
        <v>20</v>
      </c>
      <c r="B23">
        <v>107</v>
      </c>
      <c r="D23" t="s">
        <v>14</v>
      </c>
      <c r="E23">
        <v>38</v>
      </c>
    </row>
    <row r="24" spans="1:8" x14ac:dyDescent="0.35">
      <c r="A24" t="s">
        <v>20</v>
      </c>
      <c r="B24">
        <v>134</v>
      </c>
      <c r="D24" t="s">
        <v>14</v>
      </c>
      <c r="E24">
        <v>12</v>
      </c>
    </row>
    <row r="25" spans="1:8" x14ac:dyDescent="0.35">
      <c r="A25" t="s">
        <v>20</v>
      </c>
      <c r="B25">
        <v>198</v>
      </c>
      <c r="D25" t="s">
        <v>14</v>
      </c>
      <c r="E25">
        <v>1684</v>
      </c>
    </row>
    <row r="26" spans="1:8" x14ac:dyDescent="0.35">
      <c r="A26" t="s">
        <v>20</v>
      </c>
      <c r="B26">
        <v>111</v>
      </c>
      <c r="D26" t="s">
        <v>14</v>
      </c>
      <c r="E26">
        <v>56</v>
      </c>
    </row>
    <row r="27" spans="1:8" x14ac:dyDescent="0.35">
      <c r="A27" t="s">
        <v>20</v>
      </c>
      <c r="B27">
        <v>222</v>
      </c>
      <c r="D27" t="s">
        <v>14</v>
      </c>
      <c r="E27">
        <v>838</v>
      </c>
    </row>
    <row r="28" spans="1:8" x14ac:dyDescent="0.35">
      <c r="A28" t="s">
        <v>20</v>
      </c>
      <c r="B28">
        <v>6212</v>
      </c>
      <c r="D28" t="s">
        <v>14</v>
      </c>
      <c r="E28">
        <v>1000</v>
      </c>
    </row>
    <row r="29" spans="1:8" x14ac:dyDescent="0.35">
      <c r="A29" t="s">
        <v>20</v>
      </c>
      <c r="B29">
        <v>98</v>
      </c>
      <c r="D29" t="s">
        <v>14</v>
      </c>
      <c r="E29">
        <v>1482</v>
      </c>
    </row>
    <row r="30" spans="1:8" x14ac:dyDescent="0.35">
      <c r="A30" t="s">
        <v>20</v>
      </c>
      <c r="B30">
        <v>92</v>
      </c>
      <c r="D30" t="s">
        <v>14</v>
      </c>
      <c r="E30">
        <v>106</v>
      </c>
    </row>
    <row r="31" spans="1:8" x14ac:dyDescent="0.35">
      <c r="A31" t="s">
        <v>20</v>
      </c>
      <c r="B31">
        <v>149</v>
      </c>
      <c r="D31" t="s">
        <v>14</v>
      </c>
      <c r="E31">
        <v>679</v>
      </c>
    </row>
    <row r="32" spans="1:8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 D2:D365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599C-73D2-44E9-901B-730932029CD7}">
  <sheetPr codeName="Sheet4"/>
  <dimension ref="A1:G31"/>
  <sheetViews>
    <sheetView workbookViewId="0">
      <selection activeCell="M18" sqref="M1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  <col min="8" max="8" width="10.25" bestFit="1" customWidth="1"/>
    <col min="9" max="9" width="9" bestFit="1" customWidth="1"/>
    <col min="10" max="10" width="3.9140625" bestFit="1" customWidth="1"/>
    <col min="11" max="11" width="5.58203125" bestFit="1" customWidth="1"/>
    <col min="12" max="12" width="12.4140625" bestFit="1" customWidth="1"/>
    <col min="13" max="13" width="9.33203125" bestFit="1" customWidth="1"/>
    <col min="14" max="14" width="17.1640625" bestFit="1" customWidth="1"/>
    <col min="15" max="15" width="5.08203125" bestFit="1" customWidth="1"/>
    <col min="16" max="16" width="14.9140625" bestFit="1" customWidth="1"/>
    <col min="17" max="17" width="4.4140625" bestFit="1" customWidth="1"/>
    <col min="18" max="18" width="12.58203125" bestFit="1" customWidth="1"/>
    <col min="19" max="19" width="6" bestFit="1" customWidth="1"/>
    <col min="20" max="20" width="8.83203125" bestFit="1" customWidth="1"/>
    <col min="21" max="21" width="10.75" bestFit="1" customWidth="1"/>
    <col min="22" max="22" width="11.1640625" bestFit="1" customWidth="1"/>
    <col min="23" max="23" width="9.4140625" bestFit="1" customWidth="1"/>
    <col min="24" max="24" width="4.33203125" bestFit="1" customWidth="1"/>
    <col min="25" max="25" width="11" bestFit="1" customWidth="1"/>
    <col min="26" max="26" width="6.58203125" bestFit="1" customWidth="1"/>
    <col min="27" max="27" width="10.58203125" bestFit="1" customWidth="1"/>
  </cols>
  <sheetData>
    <row r="1" spans="1:7" x14ac:dyDescent="0.35">
      <c r="A1" s="4" t="s">
        <v>2064</v>
      </c>
      <c r="B1" t="s">
        <v>2070</v>
      </c>
    </row>
    <row r="2" spans="1:7" x14ac:dyDescent="0.35">
      <c r="A2" s="4" t="s">
        <v>6</v>
      </c>
      <c r="B2" t="s">
        <v>2070</v>
      </c>
    </row>
    <row r="4" spans="1:7" x14ac:dyDescent="0.35">
      <c r="A4" s="4" t="s">
        <v>2068</v>
      </c>
      <c r="B4" s="4" t="s">
        <v>2069</v>
      </c>
    </row>
    <row r="5" spans="1:7" x14ac:dyDescent="0.35">
      <c r="A5" s="4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2066</v>
      </c>
    </row>
    <row r="6" spans="1:7" x14ac:dyDescent="0.35">
      <c r="A6" s="5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5">
      <c r="A7" s="5" t="s">
        <v>2063</v>
      </c>
      <c r="E7">
        <v>4</v>
      </c>
      <c r="G7">
        <v>4</v>
      </c>
    </row>
    <row r="8" spans="1:7" x14ac:dyDescent="0.35">
      <c r="A8" s="5" t="s">
        <v>2040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5">
      <c r="A9" s="5" t="s">
        <v>2042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5">
      <c r="A10" s="5" t="s">
        <v>2041</v>
      </c>
      <c r="C10">
        <v>8</v>
      </c>
      <c r="E10">
        <v>10</v>
      </c>
      <c r="G10">
        <v>18</v>
      </c>
    </row>
    <row r="11" spans="1:7" x14ac:dyDescent="0.35">
      <c r="A11" s="5" t="s">
        <v>2051</v>
      </c>
      <c r="B11">
        <v>1</v>
      </c>
      <c r="C11">
        <v>7</v>
      </c>
      <c r="E11">
        <v>9</v>
      </c>
      <c r="G11">
        <v>17</v>
      </c>
    </row>
    <row r="12" spans="1:7" x14ac:dyDescent="0.35">
      <c r="A12" s="5" t="s">
        <v>2032</v>
      </c>
      <c r="B12">
        <v>4</v>
      </c>
      <c r="C12">
        <v>20</v>
      </c>
      <c r="E12">
        <v>22</v>
      </c>
      <c r="G12">
        <v>46</v>
      </c>
    </row>
    <row r="13" spans="1:7" x14ac:dyDescent="0.35">
      <c r="A13" s="5" t="s">
        <v>2043</v>
      </c>
      <c r="B13">
        <v>3</v>
      </c>
      <c r="C13">
        <v>19</v>
      </c>
      <c r="E13">
        <v>23</v>
      </c>
      <c r="G13">
        <v>45</v>
      </c>
    </row>
    <row r="14" spans="1:7" x14ac:dyDescent="0.35">
      <c r="A14" s="5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35">
      <c r="A15" s="5" t="s">
        <v>2055</v>
      </c>
      <c r="C15">
        <v>3</v>
      </c>
      <c r="E15">
        <v>4</v>
      </c>
      <c r="G15">
        <v>7</v>
      </c>
    </row>
    <row r="16" spans="1:7" x14ac:dyDescent="0.35">
      <c r="A16" s="5" t="s">
        <v>2059</v>
      </c>
      <c r="C16">
        <v>8</v>
      </c>
      <c r="D16">
        <v>1</v>
      </c>
      <c r="E16">
        <v>4</v>
      </c>
      <c r="G16">
        <v>13</v>
      </c>
    </row>
    <row r="17" spans="1:7" x14ac:dyDescent="0.35">
      <c r="A17" s="5" t="s">
        <v>2046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5">
      <c r="A18" s="5" t="s">
        <v>2053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5">
      <c r="A19" s="5" t="s">
        <v>2038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5">
      <c r="A20" s="5" t="s">
        <v>2054</v>
      </c>
      <c r="C20">
        <v>4</v>
      </c>
      <c r="E20">
        <v>4</v>
      </c>
      <c r="G20">
        <v>8</v>
      </c>
    </row>
    <row r="21" spans="1:7" x14ac:dyDescent="0.35">
      <c r="A21" s="5" t="s">
        <v>2034</v>
      </c>
      <c r="B21">
        <v>6</v>
      </c>
      <c r="C21">
        <v>30</v>
      </c>
      <c r="E21">
        <v>49</v>
      </c>
      <c r="G21">
        <v>85</v>
      </c>
    </row>
    <row r="22" spans="1:7" x14ac:dyDescent="0.35">
      <c r="A22" s="5" t="s">
        <v>2061</v>
      </c>
      <c r="C22">
        <v>9</v>
      </c>
      <c r="E22">
        <v>5</v>
      </c>
      <c r="G22">
        <v>14</v>
      </c>
    </row>
    <row r="23" spans="1:7" x14ac:dyDescent="0.35">
      <c r="A23" s="5" t="s">
        <v>2050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5">
      <c r="A24" s="5" t="s">
        <v>2058</v>
      </c>
      <c r="B24">
        <v>3</v>
      </c>
      <c r="C24">
        <v>3</v>
      </c>
      <c r="E24">
        <v>11</v>
      </c>
      <c r="G24">
        <v>17</v>
      </c>
    </row>
    <row r="25" spans="1:7" x14ac:dyDescent="0.35">
      <c r="A25" s="5" t="s">
        <v>2057</v>
      </c>
      <c r="C25">
        <v>7</v>
      </c>
      <c r="E25">
        <v>14</v>
      </c>
      <c r="G25">
        <v>21</v>
      </c>
    </row>
    <row r="26" spans="1:7" x14ac:dyDescent="0.35">
      <c r="A26" s="5" t="s">
        <v>2049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5">
      <c r="A27" s="5" t="s">
        <v>2044</v>
      </c>
      <c r="C27">
        <v>16</v>
      </c>
      <c r="D27">
        <v>1</v>
      </c>
      <c r="E27">
        <v>28</v>
      </c>
      <c r="G27">
        <v>45</v>
      </c>
    </row>
    <row r="28" spans="1:7" x14ac:dyDescent="0.35">
      <c r="A28" s="5" t="s">
        <v>2036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5">
      <c r="A29" s="5" t="s">
        <v>2060</v>
      </c>
      <c r="E29">
        <v>3</v>
      </c>
      <c r="G29">
        <v>3</v>
      </c>
    </row>
    <row r="30" spans="1:7" x14ac:dyDescent="0.35">
      <c r="A30" s="5" t="s">
        <v>2067</v>
      </c>
    </row>
    <row r="31" spans="1:7" x14ac:dyDescent="0.35">
      <c r="A31" s="5" t="s">
        <v>2066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388C-57D6-47F2-B988-B4A025E54775}">
  <sheetPr codeName="Sheet5"/>
  <dimension ref="A1:F18"/>
  <sheetViews>
    <sheetView topLeftCell="A2" workbookViewId="0">
      <selection activeCell="K25" sqref="K2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4" t="s">
        <v>2085</v>
      </c>
      <c r="B1" t="s">
        <v>2070</v>
      </c>
    </row>
    <row r="2" spans="1:6" x14ac:dyDescent="0.35">
      <c r="A2" s="4" t="s">
        <v>2064</v>
      </c>
      <c r="B2" t="s">
        <v>2070</v>
      </c>
    </row>
    <row r="4" spans="1:6" x14ac:dyDescent="0.35">
      <c r="A4" s="4" t="s">
        <v>2068</v>
      </c>
      <c r="B4" s="4" t="s">
        <v>2069</v>
      </c>
    </row>
    <row r="5" spans="1:6" x14ac:dyDescent="0.35">
      <c r="A5" s="4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5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5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5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5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5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5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5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5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5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5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5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5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5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C1" workbookViewId="0">
      <pane ySplit="1" topLeftCell="A987" activePane="bottomLeft" state="frozen"/>
      <selection pane="bottomLeft" activeCell="E987" sqref="E987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6" max="16" width="10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2064</v>
      </c>
      <c r="Q1" s="1" t="s">
        <v>2030</v>
      </c>
      <c r="R1" s="1" t="s">
        <v>2071</v>
      </c>
      <c r="S1" s="1" t="s">
        <v>2072</v>
      </c>
      <c r="T1" s="1" t="s">
        <v>2085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((E3/D3)*100)</f>
        <v>1040</v>
      </c>
      <c r="P2" t="s">
        <v>2031</v>
      </c>
      <c r="Q2" t="s">
        <v>2032</v>
      </c>
      <c r="R2" s="6">
        <f>(((J2/60)/60)/24)+DATE(1970,1,1)</f>
        <v>42336.25</v>
      </c>
      <c r="S2" s="6">
        <f>(((K2/60)/60)/24)+DATE(1970,1,1)</f>
        <v>42353.25</v>
      </c>
      <c r="T2">
        <f>(YEAR(R2))</f>
        <v>2015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(E4/D4*100)</f>
        <v>131.4787822878229</v>
      </c>
      <c r="P3" t="s">
        <v>2033</v>
      </c>
      <c r="Q3" t="s">
        <v>2034</v>
      </c>
      <c r="R3" s="6">
        <f t="shared" ref="R3:R66" si="1">(((J3/60)/60)/24)+DATE(1970,1,1)</f>
        <v>41870.208333333336</v>
      </c>
      <c r="S3" s="6">
        <f t="shared" ref="S3:S66" si="2">(((K3/60)/60)/24)+DATE(1970,1,1)</f>
        <v>41872.208333333336</v>
      </c>
      <c r="T3">
        <f t="shared" ref="T3:T66" si="3">(YEAR(R3))</f>
        <v>2014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58.976190476190467</v>
      </c>
      <c r="P4" t="s">
        <v>2035</v>
      </c>
      <c r="Q4" t="s">
        <v>2036</v>
      </c>
      <c r="R4" s="6">
        <f t="shared" si="1"/>
        <v>41595.25</v>
      </c>
      <c r="S4" s="6">
        <f t="shared" si="2"/>
        <v>41597.25</v>
      </c>
      <c r="T4">
        <f t="shared" si="3"/>
        <v>2013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69.276315789473685</v>
      </c>
      <c r="P5" t="s">
        <v>2033</v>
      </c>
      <c r="Q5" t="s">
        <v>2034</v>
      </c>
      <c r="R5" s="6">
        <f t="shared" si="1"/>
        <v>43688.208333333328</v>
      </c>
      <c r="S5" s="6">
        <f t="shared" si="2"/>
        <v>43728.208333333328</v>
      </c>
      <c r="T5">
        <f t="shared" si="3"/>
        <v>2019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173.61842105263159</v>
      </c>
      <c r="P6" t="s">
        <v>2037</v>
      </c>
      <c r="Q6" t="s">
        <v>2038</v>
      </c>
      <c r="R6" s="6">
        <f t="shared" si="1"/>
        <v>43485.25</v>
      </c>
      <c r="S6" s="6">
        <f t="shared" si="2"/>
        <v>43489.25</v>
      </c>
      <c r="T6">
        <f t="shared" si="3"/>
        <v>2019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20.961538461538463</v>
      </c>
      <c r="P7" t="s">
        <v>2037</v>
      </c>
      <c r="Q7" t="s">
        <v>2038</v>
      </c>
      <c r="R7" s="6">
        <f t="shared" si="1"/>
        <v>41149.208333333336</v>
      </c>
      <c r="S7" s="6">
        <f t="shared" si="2"/>
        <v>41160.208333333336</v>
      </c>
      <c r="T7">
        <f t="shared" si="3"/>
        <v>2012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327.57777777777778</v>
      </c>
      <c r="P8" t="s">
        <v>2039</v>
      </c>
      <c r="Q8" t="s">
        <v>2040</v>
      </c>
      <c r="R8" s="6">
        <f t="shared" si="1"/>
        <v>42991.208333333328</v>
      </c>
      <c r="S8" s="6">
        <f t="shared" si="2"/>
        <v>42992.208333333328</v>
      </c>
      <c r="T8">
        <f t="shared" si="3"/>
        <v>2017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19.932788374205266</v>
      </c>
      <c r="P9" t="s">
        <v>2037</v>
      </c>
      <c r="Q9" t="s">
        <v>2038</v>
      </c>
      <c r="R9" s="6">
        <f t="shared" si="1"/>
        <v>42229.208333333328</v>
      </c>
      <c r="S9" s="6">
        <f t="shared" si="2"/>
        <v>42231.208333333328</v>
      </c>
      <c r="T9">
        <f t="shared" si="3"/>
        <v>2015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51.741935483870968</v>
      </c>
      <c r="P10" t="s">
        <v>2037</v>
      </c>
      <c r="Q10" t="s">
        <v>2038</v>
      </c>
      <c r="R10" s="6">
        <f t="shared" si="1"/>
        <v>40399.208333333336</v>
      </c>
      <c r="S10" s="6">
        <f t="shared" si="2"/>
        <v>40401.208333333336</v>
      </c>
      <c r="T10">
        <f t="shared" si="3"/>
        <v>2010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266.11538461538464</v>
      </c>
      <c r="P11" t="s">
        <v>2033</v>
      </c>
      <c r="Q11" t="s">
        <v>2041</v>
      </c>
      <c r="R11" s="6">
        <f t="shared" si="1"/>
        <v>41536.208333333336</v>
      </c>
      <c r="S11" s="6">
        <f t="shared" si="2"/>
        <v>41585.25</v>
      </c>
      <c r="T11">
        <f t="shared" si="3"/>
        <v>2013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48.095238095238095</v>
      </c>
      <c r="P12" t="s">
        <v>2039</v>
      </c>
      <c r="Q12" t="s">
        <v>2042</v>
      </c>
      <c r="R12" s="6">
        <f t="shared" si="1"/>
        <v>40404.208333333336</v>
      </c>
      <c r="S12" s="6">
        <f t="shared" si="2"/>
        <v>40452.208333333336</v>
      </c>
      <c r="T12">
        <f t="shared" si="3"/>
        <v>2010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89.349206349206341</v>
      </c>
      <c r="P13" t="s">
        <v>2037</v>
      </c>
      <c r="Q13" t="s">
        <v>2038</v>
      </c>
      <c r="R13" s="6">
        <f t="shared" si="1"/>
        <v>40442.208333333336</v>
      </c>
      <c r="S13" s="6">
        <f t="shared" si="2"/>
        <v>40448.208333333336</v>
      </c>
      <c r="T13">
        <f t="shared" si="3"/>
        <v>2010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245.11904761904765</v>
      </c>
      <c r="P14" t="s">
        <v>2039</v>
      </c>
      <c r="Q14" t="s">
        <v>2042</v>
      </c>
      <c r="R14" s="6">
        <f t="shared" si="1"/>
        <v>43760.208333333328</v>
      </c>
      <c r="S14" s="6">
        <f t="shared" si="2"/>
        <v>43768.208333333328</v>
      </c>
      <c r="T14">
        <f t="shared" si="3"/>
        <v>2019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66.769503546099301</v>
      </c>
      <c r="P15" t="s">
        <v>2033</v>
      </c>
      <c r="Q15" t="s">
        <v>2043</v>
      </c>
      <c r="R15" s="6">
        <f t="shared" si="1"/>
        <v>42532.208333333328</v>
      </c>
      <c r="S15" s="6">
        <f t="shared" si="2"/>
        <v>42544.208333333328</v>
      </c>
      <c r="T15">
        <f t="shared" si="3"/>
        <v>2016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47.307881773399011</v>
      </c>
      <c r="P16" t="s">
        <v>2033</v>
      </c>
      <c r="Q16" t="s">
        <v>2043</v>
      </c>
      <c r="R16" s="6">
        <f t="shared" si="1"/>
        <v>40974.25</v>
      </c>
      <c r="S16" s="6">
        <f t="shared" si="2"/>
        <v>41001.208333333336</v>
      </c>
      <c r="T16">
        <f t="shared" si="3"/>
        <v>2012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649.47058823529414</v>
      </c>
      <c r="P17" t="s">
        <v>2035</v>
      </c>
      <c r="Q17" t="s">
        <v>2044</v>
      </c>
      <c r="R17" s="6">
        <f t="shared" si="1"/>
        <v>43809.25</v>
      </c>
      <c r="S17" s="6">
        <f t="shared" si="2"/>
        <v>43813.25</v>
      </c>
      <c r="T17">
        <f t="shared" si="3"/>
        <v>2019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159.39125295508273</v>
      </c>
      <c r="P18" t="s">
        <v>2045</v>
      </c>
      <c r="Q18" t="s">
        <v>2046</v>
      </c>
      <c r="R18" s="6">
        <f t="shared" si="1"/>
        <v>41661.25</v>
      </c>
      <c r="S18" s="6">
        <f t="shared" si="2"/>
        <v>41683.25</v>
      </c>
      <c r="T18">
        <f t="shared" si="3"/>
        <v>2014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66.912087912087912</v>
      </c>
      <c r="P19" t="s">
        <v>2039</v>
      </c>
      <c r="Q19" t="s">
        <v>2047</v>
      </c>
      <c r="R19" s="6">
        <f t="shared" si="1"/>
        <v>40555.25</v>
      </c>
      <c r="S19" s="6">
        <f t="shared" si="2"/>
        <v>40556.25</v>
      </c>
      <c r="T19">
        <f t="shared" si="3"/>
        <v>2011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48.529600000000002</v>
      </c>
      <c r="P20" t="s">
        <v>2037</v>
      </c>
      <c r="Q20" t="s">
        <v>2038</v>
      </c>
      <c r="R20" s="6">
        <f t="shared" si="1"/>
        <v>43351.208333333328</v>
      </c>
      <c r="S20" s="6">
        <f t="shared" si="2"/>
        <v>43359.208333333328</v>
      </c>
      <c r="T20">
        <f t="shared" si="3"/>
        <v>2018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112.24279210925646</v>
      </c>
      <c r="P21" t="s">
        <v>2037</v>
      </c>
      <c r="Q21" t="s">
        <v>2038</v>
      </c>
      <c r="R21" s="6">
        <f t="shared" si="1"/>
        <v>43528.25</v>
      </c>
      <c r="S21" s="6">
        <f t="shared" si="2"/>
        <v>43549.208333333328</v>
      </c>
      <c r="T21">
        <f t="shared" si="3"/>
        <v>2019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40.992553191489364</v>
      </c>
      <c r="P22" t="s">
        <v>2039</v>
      </c>
      <c r="Q22" t="s">
        <v>2042</v>
      </c>
      <c r="R22" s="6">
        <f t="shared" si="1"/>
        <v>41848.208333333336</v>
      </c>
      <c r="S22" s="6">
        <f t="shared" si="2"/>
        <v>41848.208333333336</v>
      </c>
      <c r="T22">
        <f t="shared" si="3"/>
        <v>2014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128.07106598984771</v>
      </c>
      <c r="P23" t="s">
        <v>2037</v>
      </c>
      <c r="Q23" t="s">
        <v>2038</v>
      </c>
      <c r="R23" s="6">
        <f t="shared" si="1"/>
        <v>40770.208333333336</v>
      </c>
      <c r="S23" s="6">
        <f t="shared" si="2"/>
        <v>40804.208333333336</v>
      </c>
      <c r="T23">
        <f t="shared" si="3"/>
        <v>2011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332.04444444444448</v>
      </c>
      <c r="P24" t="s">
        <v>2037</v>
      </c>
      <c r="Q24" t="s">
        <v>2038</v>
      </c>
      <c r="R24" s="6">
        <f t="shared" si="1"/>
        <v>43193.208333333328</v>
      </c>
      <c r="S24" s="6">
        <f t="shared" si="2"/>
        <v>43208.208333333328</v>
      </c>
      <c r="T24">
        <f t="shared" si="3"/>
        <v>2018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112.83225108225108</v>
      </c>
      <c r="P25" t="s">
        <v>2039</v>
      </c>
      <c r="Q25" t="s">
        <v>2040</v>
      </c>
      <c r="R25" s="6">
        <f t="shared" si="1"/>
        <v>43510.25</v>
      </c>
      <c r="S25" s="6">
        <f t="shared" si="2"/>
        <v>43563.208333333328</v>
      </c>
      <c r="T25">
        <f t="shared" si="3"/>
        <v>2019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216.43636363636364</v>
      </c>
      <c r="P26" t="s">
        <v>2035</v>
      </c>
      <c r="Q26" t="s">
        <v>2044</v>
      </c>
      <c r="R26" s="6">
        <f t="shared" si="1"/>
        <v>41811.208333333336</v>
      </c>
      <c r="S26" s="6">
        <f t="shared" si="2"/>
        <v>41813.208333333336</v>
      </c>
      <c r="T26">
        <f t="shared" si="3"/>
        <v>2014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48.199069767441863</v>
      </c>
      <c r="P27" t="s">
        <v>2048</v>
      </c>
      <c r="Q27" t="s">
        <v>2049</v>
      </c>
      <c r="R27" s="6">
        <f t="shared" si="1"/>
        <v>40681.208333333336</v>
      </c>
      <c r="S27" s="6">
        <f t="shared" si="2"/>
        <v>40701.208333333336</v>
      </c>
      <c r="T27">
        <f t="shared" si="3"/>
        <v>2011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79.95</v>
      </c>
      <c r="P28" t="s">
        <v>2037</v>
      </c>
      <c r="Q28" t="s">
        <v>2038</v>
      </c>
      <c r="R28" s="6">
        <f t="shared" si="1"/>
        <v>43312.208333333328</v>
      </c>
      <c r="S28" s="6">
        <f t="shared" si="2"/>
        <v>43339.208333333328</v>
      </c>
      <c r="T28">
        <f t="shared" si="3"/>
        <v>2018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105.22553516819573</v>
      </c>
      <c r="P29" t="s">
        <v>2033</v>
      </c>
      <c r="Q29" t="s">
        <v>2034</v>
      </c>
      <c r="R29" s="6">
        <f t="shared" si="1"/>
        <v>42280.208333333328</v>
      </c>
      <c r="S29" s="6">
        <f t="shared" si="2"/>
        <v>42288.208333333328</v>
      </c>
      <c r="T29">
        <f t="shared" si="3"/>
        <v>2015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328.89978213507629</v>
      </c>
      <c r="P30" t="s">
        <v>2037</v>
      </c>
      <c r="Q30" t="s">
        <v>2038</v>
      </c>
      <c r="R30" s="6">
        <f t="shared" si="1"/>
        <v>40218.25</v>
      </c>
      <c r="S30" s="6">
        <f t="shared" si="2"/>
        <v>40241.25</v>
      </c>
      <c r="T30">
        <f t="shared" si="3"/>
        <v>2010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160.61111111111111</v>
      </c>
      <c r="P31" t="s">
        <v>2039</v>
      </c>
      <c r="Q31" t="s">
        <v>2050</v>
      </c>
      <c r="R31" s="6">
        <f t="shared" si="1"/>
        <v>43301.208333333328</v>
      </c>
      <c r="S31" s="6">
        <f t="shared" si="2"/>
        <v>43341.208333333328</v>
      </c>
      <c r="T31">
        <f t="shared" si="3"/>
        <v>2018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310</v>
      </c>
      <c r="P32" t="s">
        <v>2039</v>
      </c>
      <c r="Q32" t="s">
        <v>2047</v>
      </c>
      <c r="R32" s="6">
        <f t="shared" si="1"/>
        <v>43609.208333333328</v>
      </c>
      <c r="S32" s="6">
        <f t="shared" si="2"/>
        <v>43614.208333333328</v>
      </c>
      <c r="T32">
        <f t="shared" si="3"/>
        <v>2019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86.807920792079202</v>
      </c>
      <c r="P33" t="s">
        <v>2048</v>
      </c>
      <c r="Q33" t="s">
        <v>2049</v>
      </c>
      <c r="R33" s="6">
        <f t="shared" si="1"/>
        <v>42374.25</v>
      </c>
      <c r="S33" s="6">
        <f t="shared" si="2"/>
        <v>42402.25</v>
      </c>
      <c r="T33">
        <f t="shared" si="3"/>
        <v>2016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377.82071713147411</v>
      </c>
      <c r="P34" t="s">
        <v>2039</v>
      </c>
      <c r="Q34" t="s">
        <v>2040</v>
      </c>
      <c r="R34" s="6">
        <f t="shared" si="1"/>
        <v>43110.25</v>
      </c>
      <c r="S34" s="6">
        <f t="shared" si="2"/>
        <v>43137.25</v>
      </c>
      <c r="T34">
        <f t="shared" si="3"/>
        <v>2018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150.80645161290323</v>
      </c>
      <c r="P35" t="s">
        <v>2037</v>
      </c>
      <c r="Q35" t="s">
        <v>2038</v>
      </c>
      <c r="R35" s="6">
        <f t="shared" si="1"/>
        <v>41917.208333333336</v>
      </c>
      <c r="S35" s="6">
        <f t="shared" si="2"/>
        <v>41954.25</v>
      </c>
      <c r="T35">
        <f t="shared" si="3"/>
        <v>2014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150.30119521912351</v>
      </c>
      <c r="P36" t="s">
        <v>2039</v>
      </c>
      <c r="Q36" t="s">
        <v>2040</v>
      </c>
      <c r="R36" s="6">
        <f t="shared" si="1"/>
        <v>42817.208333333328</v>
      </c>
      <c r="S36" s="6">
        <f t="shared" si="2"/>
        <v>42822.208333333328</v>
      </c>
      <c r="T36">
        <f t="shared" si="3"/>
        <v>2017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157.28571428571431</v>
      </c>
      <c r="P37" t="s">
        <v>2039</v>
      </c>
      <c r="Q37" t="s">
        <v>2042</v>
      </c>
      <c r="R37" s="6">
        <f t="shared" si="1"/>
        <v>43484.25</v>
      </c>
      <c r="S37" s="6">
        <f t="shared" si="2"/>
        <v>43526.25</v>
      </c>
      <c r="T37">
        <f t="shared" si="3"/>
        <v>2019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139.98765432098764</v>
      </c>
      <c r="P38" t="s">
        <v>2037</v>
      </c>
      <c r="Q38" t="s">
        <v>2038</v>
      </c>
      <c r="R38" s="6">
        <f t="shared" si="1"/>
        <v>40600.25</v>
      </c>
      <c r="S38" s="6">
        <f t="shared" si="2"/>
        <v>40625.208333333336</v>
      </c>
      <c r="T38">
        <f t="shared" si="3"/>
        <v>2011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325.32258064516128</v>
      </c>
      <c r="P39" t="s">
        <v>2045</v>
      </c>
      <c r="Q39" t="s">
        <v>2051</v>
      </c>
      <c r="R39" s="6">
        <f t="shared" si="1"/>
        <v>43744.208333333328</v>
      </c>
      <c r="S39" s="6">
        <f t="shared" si="2"/>
        <v>43777.25</v>
      </c>
      <c r="T39">
        <f t="shared" si="3"/>
        <v>2019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50.777777777777779</v>
      </c>
      <c r="P40" t="s">
        <v>2052</v>
      </c>
      <c r="Q40" t="s">
        <v>2053</v>
      </c>
      <c r="R40" s="6">
        <f t="shared" si="1"/>
        <v>40469.208333333336</v>
      </c>
      <c r="S40" s="6">
        <f t="shared" si="2"/>
        <v>40474.208333333336</v>
      </c>
      <c r="T40">
        <f t="shared" si="3"/>
        <v>2010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169.06818181818181</v>
      </c>
      <c r="P41" t="s">
        <v>2037</v>
      </c>
      <c r="Q41" t="s">
        <v>2038</v>
      </c>
      <c r="R41" s="6">
        <f t="shared" si="1"/>
        <v>41330.25</v>
      </c>
      <c r="S41" s="6">
        <f t="shared" si="2"/>
        <v>41344.208333333336</v>
      </c>
      <c r="T41">
        <f t="shared" si="3"/>
        <v>2013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212.92857142857144</v>
      </c>
      <c r="P42" t="s">
        <v>2035</v>
      </c>
      <c r="Q42" t="s">
        <v>2044</v>
      </c>
      <c r="R42" s="6">
        <f t="shared" si="1"/>
        <v>40334.208333333336</v>
      </c>
      <c r="S42" s="6">
        <f t="shared" si="2"/>
        <v>40353.208333333336</v>
      </c>
      <c r="T42">
        <f t="shared" si="3"/>
        <v>2010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443.94444444444446</v>
      </c>
      <c r="P43" t="s">
        <v>2033</v>
      </c>
      <c r="Q43" t="s">
        <v>2034</v>
      </c>
      <c r="R43" s="6">
        <f t="shared" si="1"/>
        <v>41156.208333333336</v>
      </c>
      <c r="S43" s="6">
        <f t="shared" si="2"/>
        <v>41182.208333333336</v>
      </c>
      <c r="T43">
        <f t="shared" si="3"/>
        <v>2012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185.9390243902439</v>
      </c>
      <c r="P44" t="s">
        <v>2031</v>
      </c>
      <c r="Q44" t="s">
        <v>2032</v>
      </c>
      <c r="R44" s="6">
        <f t="shared" si="1"/>
        <v>40728.208333333336</v>
      </c>
      <c r="S44" s="6">
        <f t="shared" si="2"/>
        <v>40737.208333333336</v>
      </c>
      <c r="T44">
        <f t="shared" si="3"/>
        <v>2011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658.8125</v>
      </c>
      <c r="P45" t="s">
        <v>2045</v>
      </c>
      <c r="Q45" t="s">
        <v>2054</v>
      </c>
      <c r="R45" s="6">
        <f t="shared" si="1"/>
        <v>41844.208333333336</v>
      </c>
      <c r="S45" s="6">
        <f t="shared" si="2"/>
        <v>41860.208333333336</v>
      </c>
      <c r="T45">
        <f t="shared" si="3"/>
        <v>2014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47.684210526315788</v>
      </c>
      <c r="P46" t="s">
        <v>2045</v>
      </c>
      <c r="Q46" t="s">
        <v>2051</v>
      </c>
      <c r="R46" s="6">
        <f t="shared" si="1"/>
        <v>43541.208333333328</v>
      </c>
      <c r="S46" s="6">
        <f t="shared" si="2"/>
        <v>43542.208333333328</v>
      </c>
      <c r="T46">
        <f t="shared" si="3"/>
        <v>2019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114.78378378378378</v>
      </c>
      <c r="P47" t="s">
        <v>2037</v>
      </c>
      <c r="Q47" t="s">
        <v>2038</v>
      </c>
      <c r="R47" s="6">
        <f t="shared" si="1"/>
        <v>42676.208333333328</v>
      </c>
      <c r="S47" s="6">
        <f t="shared" si="2"/>
        <v>42691.25</v>
      </c>
      <c r="T47">
        <f t="shared" si="3"/>
        <v>2016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475.26666666666665</v>
      </c>
      <c r="P48" t="s">
        <v>2033</v>
      </c>
      <c r="Q48" t="s">
        <v>2034</v>
      </c>
      <c r="R48" s="6">
        <f t="shared" si="1"/>
        <v>40367.208333333336</v>
      </c>
      <c r="S48" s="6">
        <f t="shared" si="2"/>
        <v>40390.208333333336</v>
      </c>
      <c r="T48">
        <f t="shared" si="3"/>
        <v>2010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386.97297297297297</v>
      </c>
      <c r="P49" t="s">
        <v>2037</v>
      </c>
      <c r="Q49" t="s">
        <v>2038</v>
      </c>
      <c r="R49" s="6">
        <f t="shared" si="1"/>
        <v>41727.208333333336</v>
      </c>
      <c r="S49" s="6">
        <f t="shared" si="2"/>
        <v>41757.208333333336</v>
      </c>
      <c r="T49">
        <f t="shared" si="3"/>
        <v>2014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189.625</v>
      </c>
      <c r="P50" t="s">
        <v>2037</v>
      </c>
      <c r="Q50" t="s">
        <v>2038</v>
      </c>
      <c r="R50" s="6">
        <f t="shared" si="1"/>
        <v>42180.208333333328</v>
      </c>
      <c r="S50" s="6">
        <f t="shared" si="2"/>
        <v>42192.208333333328</v>
      </c>
      <c r="T50">
        <f t="shared" si="3"/>
        <v>2015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2</v>
      </c>
      <c r="P51" t="s">
        <v>2033</v>
      </c>
      <c r="Q51" t="s">
        <v>2034</v>
      </c>
      <c r="R51" s="6">
        <f t="shared" si="1"/>
        <v>43758.208333333328</v>
      </c>
      <c r="S51" s="6">
        <f t="shared" si="2"/>
        <v>43803.25</v>
      </c>
      <c r="T51">
        <f t="shared" si="3"/>
        <v>2019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91.867805186590772</v>
      </c>
      <c r="P52" t="s">
        <v>2033</v>
      </c>
      <c r="Q52" t="s">
        <v>2055</v>
      </c>
      <c r="R52" s="6">
        <f t="shared" si="1"/>
        <v>41487.208333333336</v>
      </c>
      <c r="S52" s="6">
        <f t="shared" si="2"/>
        <v>41515.208333333336</v>
      </c>
      <c r="T52">
        <f t="shared" si="3"/>
        <v>2013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34.152777777777779</v>
      </c>
      <c r="P53" t="s">
        <v>2035</v>
      </c>
      <c r="Q53" t="s">
        <v>2044</v>
      </c>
      <c r="R53" s="6">
        <f t="shared" si="1"/>
        <v>40995.208333333336</v>
      </c>
      <c r="S53" s="6">
        <f t="shared" si="2"/>
        <v>41011.208333333336</v>
      </c>
      <c r="T53">
        <f t="shared" si="3"/>
        <v>2012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140.40909090909091</v>
      </c>
      <c r="P54" t="s">
        <v>2037</v>
      </c>
      <c r="Q54" t="s">
        <v>2038</v>
      </c>
      <c r="R54" s="6">
        <f t="shared" si="1"/>
        <v>40436.208333333336</v>
      </c>
      <c r="S54" s="6">
        <f t="shared" si="2"/>
        <v>40440.208333333336</v>
      </c>
      <c r="T54">
        <f t="shared" si="3"/>
        <v>2010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89.86666666666666</v>
      </c>
      <c r="P55" t="s">
        <v>2039</v>
      </c>
      <c r="Q55" t="s">
        <v>2042</v>
      </c>
      <c r="R55" s="6">
        <f t="shared" si="1"/>
        <v>41779.208333333336</v>
      </c>
      <c r="S55" s="6">
        <f t="shared" si="2"/>
        <v>41818.208333333336</v>
      </c>
      <c r="T55">
        <f t="shared" si="3"/>
        <v>2014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177.96969696969697</v>
      </c>
      <c r="P56" t="s">
        <v>2035</v>
      </c>
      <c r="Q56" t="s">
        <v>2044</v>
      </c>
      <c r="R56" s="6">
        <f t="shared" si="1"/>
        <v>43170.25</v>
      </c>
      <c r="S56" s="6">
        <f t="shared" si="2"/>
        <v>43176.208333333328</v>
      </c>
      <c r="T56">
        <f t="shared" si="3"/>
        <v>2018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143.66249999999999</v>
      </c>
      <c r="P57" t="s">
        <v>2033</v>
      </c>
      <c r="Q57" t="s">
        <v>2056</v>
      </c>
      <c r="R57" s="6">
        <f t="shared" si="1"/>
        <v>43311.208333333328</v>
      </c>
      <c r="S57" s="6">
        <f t="shared" si="2"/>
        <v>43316.208333333328</v>
      </c>
      <c r="T57">
        <f t="shared" si="3"/>
        <v>2018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215.27586206896552</v>
      </c>
      <c r="P58" t="s">
        <v>2035</v>
      </c>
      <c r="Q58" t="s">
        <v>2044</v>
      </c>
      <c r="R58" s="6">
        <f t="shared" si="1"/>
        <v>42014.25</v>
      </c>
      <c r="S58" s="6">
        <f t="shared" si="2"/>
        <v>42021.25</v>
      </c>
      <c r="T58">
        <f t="shared" si="3"/>
        <v>2015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227.11111111111114</v>
      </c>
      <c r="P59" t="s">
        <v>2048</v>
      </c>
      <c r="Q59" t="s">
        <v>2049</v>
      </c>
      <c r="R59" s="6">
        <f t="shared" si="1"/>
        <v>42979.208333333328</v>
      </c>
      <c r="S59" s="6">
        <f t="shared" si="2"/>
        <v>42991.208333333328</v>
      </c>
      <c r="T59">
        <f t="shared" si="3"/>
        <v>2017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275.07142857142861</v>
      </c>
      <c r="P60" t="s">
        <v>2037</v>
      </c>
      <c r="Q60" t="s">
        <v>2038</v>
      </c>
      <c r="R60" s="6">
        <f t="shared" si="1"/>
        <v>42268.208333333328</v>
      </c>
      <c r="S60" s="6">
        <f t="shared" si="2"/>
        <v>42281.208333333328</v>
      </c>
      <c r="T60">
        <f t="shared" si="3"/>
        <v>2015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144.37048832271762</v>
      </c>
      <c r="P61" t="s">
        <v>2037</v>
      </c>
      <c r="Q61" t="s">
        <v>2038</v>
      </c>
      <c r="R61" s="6">
        <f t="shared" si="1"/>
        <v>42898.208333333328</v>
      </c>
      <c r="S61" s="6">
        <f t="shared" si="2"/>
        <v>42913.208333333328</v>
      </c>
      <c r="T61">
        <f t="shared" si="3"/>
        <v>2017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92.74598393574297</v>
      </c>
      <c r="P62" t="s">
        <v>2037</v>
      </c>
      <c r="Q62" t="s">
        <v>2038</v>
      </c>
      <c r="R62" s="6">
        <f t="shared" si="1"/>
        <v>41107.208333333336</v>
      </c>
      <c r="S62" s="6">
        <f t="shared" si="2"/>
        <v>41110.208333333336</v>
      </c>
      <c r="T62">
        <f t="shared" si="3"/>
        <v>2012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722.6</v>
      </c>
      <c r="P63" t="s">
        <v>2037</v>
      </c>
      <c r="Q63" t="s">
        <v>2038</v>
      </c>
      <c r="R63" s="6">
        <f t="shared" si="1"/>
        <v>40595.25</v>
      </c>
      <c r="S63" s="6">
        <f t="shared" si="2"/>
        <v>40635.208333333336</v>
      </c>
      <c r="T63">
        <f t="shared" si="3"/>
        <v>2011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11.851063829787234</v>
      </c>
      <c r="P64" t="s">
        <v>2035</v>
      </c>
      <c r="Q64" t="s">
        <v>2036</v>
      </c>
      <c r="R64" s="6">
        <f t="shared" si="1"/>
        <v>42160.208333333328</v>
      </c>
      <c r="S64" s="6">
        <f t="shared" si="2"/>
        <v>42161.208333333328</v>
      </c>
      <c r="T64">
        <f t="shared" si="3"/>
        <v>2015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97.642857142857139</v>
      </c>
      <c r="P65" t="s">
        <v>2037</v>
      </c>
      <c r="Q65" t="s">
        <v>2038</v>
      </c>
      <c r="R65" s="6">
        <f t="shared" si="1"/>
        <v>42853.208333333328</v>
      </c>
      <c r="S65" s="6">
        <f t="shared" si="2"/>
        <v>42859.208333333328</v>
      </c>
      <c r="T65">
        <f t="shared" si="3"/>
        <v>2017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236.14754098360655</v>
      </c>
      <c r="P66" t="s">
        <v>2035</v>
      </c>
      <c r="Q66" t="s">
        <v>2036</v>
      </c>
      <c r="R66" s="6">
        <f t="shared" si="1"/>
        <v>43283.208333333328</v>
      </c>
      <c r="S66" s="6">
        <f t="shared" si="2"/>
        <v>43298.208333333328</v>
      </c>
      <c r="T66">
        <f t="shared" si="3"/>
        <v>2018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(E68/D68*100)</f>
        <v>45.068965517241381</v>
      </c>
      <c r="P67" t="s">
        <v>2037</v>
      </c>
      <c r="Q67" t="s">
        <v>2038</v>
      </c>
      <c r="R67" s="6">
        <f t="shared" ref="R67:S130" si="5">(((J67/60)/60)/24)+DATE(1970,1,1)</f>
        <v>40570.25</v>
      </c>
      <c r="S67" s="6">
        <f t="shared" si="5"/>
        <v>40577.25</v>
      </c>
      <c r="T67">
        <f t="shared" ref="T67:T130" si="6">(YEAR(R67))</f>
        <v>2011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162.38567493112947</v>
      </c>
      <c r="P68" t="s">
        <v>2037</v>
      </c>
      <c r="Q68" t="s">
        <v>2038</v>
      </c>
      <c r="R68" s="6">
        <f t="shared" si="5"/>
        <v>42102.208333333328</v>
      </c>
      <c r="S68" s="6">
        <f t="shared" si="5"/>
        <v>42107.208333333328</v>
      </c>
      <c r="T68">
        <f t="shared" si="6"/>
        <v>2015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254.52631578947367</v>
      </c>
      <c r="P69" t="s">
        <v>2035</v>
      </c>
      <c r="Q69" t="s">
        <v>2044</v>
      </c>
      <c r="R69" s="6">
        <f t="shared" si="5"/>
        <v>40203.25</v>
      </c>
      <c r="S69" s="6">
        <f t="shared" si="5"/>
        <v>40208.25</v>
      </c>
      <c r="T69">
        <f t="shared" si="6"/>
        <v>2010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24.063291139240505</v>
      </c>
      <c r="P70" t="s">
        <v>2037</v>
      </c>
      <c r="Q70" t="s">
        <v>2038</v>
      </c>
      <c r="R70" s="6">
        <f t="shared" si="5"/>
        <v>42943.208333333328</v>
      </c>
      <c r="S70" s="6">
        <f t="shared" si="5"/>
        <v>42990.208333333328</v>
      </c>
      <c r="T70">
        <f t="shared" si="6"/>
        <v>2017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123.74140625000001</v>
      </c>
      <c r="P71" t="s">
        <v>2037</v>
      </c>
      <c r="Q71" t="s">
        <v>2038</v>
      </c>
      <c r="R71" s="6">
        <f t="shared" si="5"/>
        <v>40531.25</v>
      </c>
      <c r="S71" s="6">
        <f t="shared" si="5"/>
        <v>40565.25</v>
      </c>
      <c r="T71">
        <f t="shared" si="6"/>
        <v>2010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108.06666666666666</v>
      </c>
      <c r="P72" t="s">
        <v>2037</v>
      </c>
      <c r="Q72" t="s">
        <v>2038</v>
      </c>
      <c r="R72" s="6">
        <f t="shared" si="5"/>
        <v>40484.208333333336</v>
      </c>
      <c r="S72" s="6">
        <f t="shared" si="5"/>
        <v>40533.25</v>
      </c>
      <c r="T72">
        <f t="shared" si="6"/>
        <v>2010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670.33333333333326</v>
      </c>
      <c r="P73" t="s">
        <v>2037</v>
      </c>
      <c r="Q73" t="s">
        <v>2038</v>
      </c>
      <c r="R73" s="6">
        <f t="shared" si="5"/>
        <v>43799.25</v>
      </c>
      <c r="S73" s="6">
        <f t="shared" si="5"/>
        <v>43803.25</v>
      </c>
      <c r="T73">
        <f t="shared" si="6"/>
        <v>2019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660.92857142857144</v>
      </c>
      <c r="P74" t="s">
        <v>2039</v>
      </c>
      <c r="Q74" t="s">
        <v>2047</v>
      </c>
      <c r="R74" s="6">
        <f t="shared" si="5"/>
        <v>42186.208333333328</v>
      </c>
      <c r="S74" s="6">
        <f t="shared" si="5"/>
        <v>42222.208333333328</v>
      </c>
      <c r="T74">
        <f t="shared" si="6"/>
        <v>2015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122.46153846153847</v>
      </c>
      <c r="P75" t="s">
        <v>2033</v>
      </c>
      <c r="Q75" t="s">
        <v>2056</v>
      </c>
      <c r="R75" s="6">
        <f t="shared" si="5"/>
        <v>42701.25</v>
      </c>
      <c r="S75" s="6">
        <f t="shared" si="5"/>
        <v>42704.25</v>
      </c>
      <c r="T75">
        <f t="shared" si="6"/>
        <v>2016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150.57731958762886</v>
      </c>
      <c r="P76" t="s">
        <v>2033</v>
      </c>
      <c r="Q76" t="s">
        <v>2055</v>
      </c>
      <c r="R76" s="6">
        <f t="shared" si="5"/>
        <v>42456.208333333328</v>
      </c>
      <c r="S76" s="6">
        <f t="shared" si="5"/>
        <v>42457.208333333328</v>
      </c>
      <c r="T76">
        <f t="shared" si="6"/>
        <v>2016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78.106590724165997</v>
      </c>
      <c r="P77" t="s">
        <v>2052</v>
      </c>
      <c r="Q77" t="s">
        <v>2053</v>
      </c>
      <c r="R77" s="6">
        <f t="shared" si="5"/>
        <v>43296.208333333328</v>
      </c>
      <c r="S77" s="6">
        <f t="shared" si="5"/>
        <v>43304.208333333328</v>
      </c>
      <c r="T77">
        <f t="shared" si="6"/>
        <v>2018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46.94736842105263</v>
      </c>
      <c r="P78" t="s">
        <v>2037</v>
      </c>
      <c r="Q78" t="s">
        <v>2038</v>
      </c>
      <c r="R78" s="6">
        <f t="shared" si="5"/>
        <v>42027.25</v>
      </c>
      <c r="S78" s="6">
        <f t="shared" si="5"/>
        <v>42076.208333333328</v>
      </c>
      <c r="T78">
        <f t="shared" si="6"/>
        <v>2015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300.8</v>
      </c>
      <c r="P79" t="s">
        <v>2039</v>
      </c>
      <c r="Q79" t="s">
        <v>2047</v>
      </c>
      <c r="R79" s="6">
        <f t="shared" si="5"/>
        <v>40448.208333333336</v>
      </c>
      <c r="S79" s="6">
        <f t="shared" si="5"/>
        <v>40462.208333333336</v>
      </c>
      <c r="T79">
        <f t="shared" si="6"/>
        <v>2010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69.598615916955026</v>
      </c>
      <c r="P80" t="s">
        <v>2045</v>
      </c>
      <c r="Q80" t="s">
        <v>2057</v>
      </c>
      <c r="R80" s="6">
        <f t="shared" si="5"/>
        <v>43206.208333333328</v>
      </c>
      <c r="S80" s="6">
        <f t="shared" si="5"/>
        <v>43207.208333333328</v>
      </c>
      <c r="T80">
        <f t="shared" si="6"/>
        <v>2018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637.4545454545455</v>
      </c>
      <c r="P81" t="s">
        <v>2037</v>
      </c>
      <c r="Q81" t="s">
        <v>2038</v>
      </c>
      <c r="R81" s="6">
        <f t="shared" si="5"/>
        <v>43267.208333333328</v>
      </c>
      <c r="S81" s="6">
        <f t="shared" si="5"/>
        <v>43272.208333333328</v>
      </c>
      <c r="T81">
        <f t="shared" si="6"/>
        <v>2018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225.33928571428569</v>
      </c>
      <c r="P82" t="s">
        <v>2048</v>
      </c>
      <c r="Q82" t="s">
        <v>2049</v>
      </c>
      <c r="R82" s="6">
        <f t="shared" si="5"/>
        <v>42976.208333333328</v>
      </c>
      <c r="S82" s="6">
        <f t="shared" si="5"/>
        <v>43006.208333333328</v>
      </c>
      <c r="T82">
        <f t="shared" si="6"/>
        <v>2017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1497.3000000000002</v>
      </c>
      <c r="P83" t="s">
        <v>2033</v>
      </c>
      <c r="Q83" t="s">
        <v>2034</v>
      </c>
      <c r="R83" s="6">
        <f t="shared" si="5"/>
        <v>43062.25</v>
      </c>
      <c r="S83" s="6">
        <f t="shared" si="5"/>
        <v>43087.25</v>
      </c>
      <c r="T83">
        <f t="shared" si="6"/>
        <v>2017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37.590225563909776</v>
      </c>
      <c r="P84" t="s">
        <v>2048</v>
      </c>
      <c r="Q84" t="s">
        <v>2049</v>
      </c>
      <c r="R84" s="6">
        <f t="shared" si="5"/>
        <v>43482.25</v>
      </c>
      <c r="S84" s="6">
        <f t="shared" si="5"/>
        <v>43489.25</v>
      </c>
      <c r="T84">
        <f t="shared" si="6"/>
        <v>2019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132.36942675159236</v>
      </c>
      <c r="P85" t="s">
        <v>2033</v>
      </c>
      <c r="Q85" t="s">
        <v>2041</v>
      </c>
      <c r="R85" s="6">
        <f t="shared" si="5"/>
        <v>42579.208333333328</v>
      </c>
      <c r="S85" s="6">
        <f t="shared" si="5"/>
        <v>42601.208333333328</v>
      </c>
      <c r="T85">
        <f t="shared" si="6"/>
        <v>2016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131.22448979591837</v>
      </c>
      <c r="P86" t="s">
        <v>2035</v>
      </c>
      <c r="Q86" t="s">
        <v>2044</v>
      </c>
      <c r="R86" s="6">
        <f t="shared" si="5"/>
        <v>41118.208333333336</v>
      </c>
      <c r="S86" s="6">
        <f t="shared" si="5"/>
        <v>41128.208333333336</v>
      </c>
      <c r="T86">
        <f t="shared" si="6"/>
        <v>2012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167.63513513513513</v>
      </c>
      <c r="P87" t="s">
        <v>2033</v>
      </c>
      <c r="Q87" t="s">
        <v>2043</v>
      </c>
      <c r="R87" s="6">
        <f t="shared" si="5"/>
        <v>40797.208333333336</v>
      </c>
      <c r="S87" s="6">
        <f t="shared" si="5"/>
        <v>40805.208333333336</v>
      </c>
      <c r="T87">
        <f t="shared" si="6"/>
        <v>2011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61.984886649874063</v>
      </c>
      <c r="P88" t="s">
        <v>2037</v>
      </c>
      <c r="Q88" t="s">
        <v>2038</v>
      </c>
      <c r="R88" s="6">
        <f t="shared" si="5"/>
        <v>42128.208333333328</v>
      </c>
      <c r="S88" s="6">
        <f t="shared" si="5"/>
        <v>42141.208333333328</v>
      </c>
      <c r="T88">
        <f t="shared" si="6"/>
        <v>2015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260.75</v>
      </c>
      <c r="P89" t="s">
        <v>2033</v>
      </c>
      <c r="Q89" t="s">
        <v>2034</v>
      </c>
      <c r="R89" s="6">
        <f t="shared" si="5"/>
        <v>40610.25</v>
      </c>
      <c r="S89" s="6">
        <f t="shared" si="5"/>
        <v>40621.208333333336</v>
      </c>
      <c r="T89">
        <f t="shared" si="6"/>
        <v>2011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252.58823529411765</v>
      </c>
      <c r="P90" t="s">
        <v>2045</v>
      </c>
      <c r="Q90" t="s">
        <v>2057</v>
      </c>
      <c r="R90" s="6">
        <f t="shared" si="5"/>
        <v>42110.208333333328</v>
      </c>
      <c r="S90" s="6">
        <f t="shared" si="5"/>
        <v>42132.208333333328</v>
      </c>
      <c r="T90">
        <f t="shared" si="6"/>
        <v>2015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78.615384615384613</v>
      </c>
      <c r="P91" t="s">
        <v>2037</v>
      </c>
      <c r="Q91" t="s">
        <v>2038</v>
      </c>
      <c r="R91" s="6">
        <f t="shared" si="5"/>
        <v>40283.208333333336</v>
      </c>
      <c r="S91" s="6">
        <f t="shared" si="5"/>
        <v>40285.208333333336</v>
      </c>
      <c r="T91">
        <f t="shared" si="6"/>
        <v>2010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48.404406999351913</v>
      </c>
      <c r="P92" t="s">
        <v>2037</v>
      </c>
      <c r="Q92" t="s">
        <v>2038</v>
      </c>
      <c r="R92" s="6">
        <f t="shared" si="5"/>
        <v>42425.25</v>
      </c>
      <c r="S92" s="6">
        <f t="shared" si="5"/>
        <v>42425.25</v>
      </c>
      <c r="T92">
        <f t="shared" si="6"/>
        <v>2016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258.875</v>
      </c>
      <c r="P93" t="s">
        <v>2045</v>
      </c>
      <c r="Q93" t="s">
        <v>2057</v>
      </c>
      <c r="R93" s="6">
        <f t="shared" si="5"/>
        <v>42588.208333333328</v>
      </c>
      <c r="S93" s="6">
        <f t="shared" si="5"/>
        <v>42616.208333333328</v>
      </c>
      <c r="T93">
        <f t="shared" si="6"/>
        <v>2016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60.548713235294116</v>
      </c>
      <c r="P94" t="s">
        <v>2048</v>
      </c>
      <c r="Q94" t="s">
        <v>2049</v>
      </c>
      <c r="R94" s="6">
        <f t="shared" si="5"/>
        <v>40352.208333333336</v>
      </c>
      <c r="S94" s="6">
        <f t="shared" si="5"/>
        <v>40353.208333333336</v>
      </c>
      <c r="T94">
        <f t="shared" si="6"/>
        <v>2010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303.68965517241378</v>
      </c>
      <c r="P95" t="s">
        <v>2037</v>
      </c>
      <c r="Q95" t="s">
        <v>2038</v>
      </c>
      <c r="R95" s="6">
        <f t="shared" si="5"/>
        <v>41202.208333333336</v>
      </c>
      <c r="S95" s="6">
        <f t="shared" si="5"/>
        <v>41206.208333333336</v>
      </c>
      <c r="T95">
        <f t="shared" si="6"/>
        <v>2012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112.99999999999999</v>
      </c>
      <c r="P96" t="s">
        <v>2035</v>
      </c>
      <c r="Q96" t="s">
        <v>2036</v>
      </c>
      <c r="R96" s="6">
        <f t="shared" si="5"/>
        <v>43562.208333333328</v>
      </c>
      <c r="S96" s="6">
        <f t="shared" si="5"/>
        <v>43573.208333333328</v>
      </c>
      <c r="T96">
        <f t="shared" si="6"/>
        <v>2019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217.37876614060258</v>
      </c>
      <c r="P97" t="s">
        <v>2039</v>
      </c>
      <c r="Q97" t="s">
        <v>2040</v>
      </c>
      <c r="R97" s="6">
        <f t="shared" si="5"/>
        <v>43752.208333333328</v>
      </c>
      <c r="S97" s="6">
        <f t="shared" si="5"/>
        <v>43759.208333333328</v>
      </c>
      <c r="T97">
        <f t="shared" si="6"/>
        <v>2019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926.69230769230762</v>
      </c>
      <c r="P98" t="s">
        <v>2037</v>
      </c>
      <c r="Q98" t="s">
        <v>2038</v>
      </c>
      <c r="R98" s="6">
        <f t="shared" si="5"/>
        <v>40612.25</v>
      </c>
      <c r="S98" s="6">
        <f t="shared" si="5"/>
        <v>40625.208333333336</v>
      </c>
      <c r="T98">
        <f t="shared" si="6"/>
        <v>2011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33.692229038854805</v>
      </c>
      <c r="P99" t="s">
        <v>2031</v>
      </c>
      <c r="Q99" t="s">
        <v>2032</v>
      </c>
      <c r="R99" s="6">
        <f t="shared" si="5"/>
        <v>42180.208333333328</v>
      </c>
      <c r="S99" s="6">
        <f t="shared" si="5"/>
        <v>42234.208333333328</v>
      </c>
      <c r="T99">
        <f t="shared" si="6"/>
        <v>2015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196.7236842105263</v>
      </c>
      <c r="P100" t="s">
        <v>2048</v>
      </c>
      <c r="Q100" t="s">
        <v>2049</v>
      </c>
      <c r="R100" s="6">
        <f t="shared" si="5"/>
        <v>42212.208333333328</v>
      </c>
      <c r="S100" s="6">
        <f t="shared" si="5"/>
        <v>42216.208333333328</v>
      </c>
      <c r="T100">
        <f t="shared" si="6"/>
        <v>2015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</v>
      </c>
      <c r="P101" t="s">
        <v>2037</v>
      </c>
      <c r="Q101" t="s">
        <v>2038</v>
      </c>
      <c r="R101" s="6">
        <f t="shared" si="5"/>
        <v>41968.25</v>
      </c>
      <c r="S101" s="6">
        <f t="shared" si="5"/>
        <v>41997.25</v>
      </c>
      <c r="T101">
        <f t="shared" si="6"/>
        <v>2014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1021.4444444444445</v>
      </c>
      <c r="P102" t="s">
        <v>2037</v>
      </c>
      <c r="Q102" t="s">
        <v>2038</v>
      </c>
      <c r="R102" s="6">
        <f t="shared" si="5"/>
        <v>40835.208333333336</v>
      </c>
      <c r="S102" s="6">
        <f t="shared" si="5"/>
        <v>40853.208333333336</v>
      </c>
      <c r="T102">
        <f t="shared" si="6"/>
        <v>2011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281.67567567567568</v>
      </c>
      <c r="P103" t="s">
        <v>2033</v>
      </c>
      <c r="Q103" t="s">
        <v>2041</v>
      </c>
      <c r="R103" s="6">
        <f t="shared" si="5"/>
        <v>42056.25</v>
      </c>
      <c r="S103" s="6">
        <f t="shared" si="5"/>
        <v>42063.25</v>
      </c>
      <c r="T103">
        <f t="shared" si="6"/>
        <v>2015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24.610000000000003</v>
      </c>
      <c r="P104" t="s">
        <v>2035</v>
      </c>
      <c r="Q104" t="s">
        <v>2044</v>
      </c>
      <c r="R104" s="6">
        <f t="shared" si="5"/>
        <v>43234.208333333328</v>
      </c>
      <c r="S104" s="6">
        <f t="shared" si="5"/>
        <v>43241.208333333328</v>
      </c>
      <c r="T104">
        <f t="shared" si="6"/>
        <v>2018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143.14010067114094</v>
      </c>
      <c r="P105" t="s">
        <v>2033</v>
      </c>
      <c r="Q105" t="s">
        <v>2041</v>
      </c>
      <c r="R105" s="6">
        <f t="shared" si="5"/>
        <v>40475.208333333336</v>
      </c>
      <c r="S105" s="6">
        <f t="shared" si="5"/>
        <v>40484.208333333336</v>
      </c>
      <c r="T105">
        <f t="shared" si="6"/>
        <v>2010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144.54411764705884</v>
      </c>
      <c r="P106" t="s">
        <v>2033</v>
      </c>
      <c r="Q106" t="s">
        <v>2043</v>
      </c>
      <c r="R106" s="6">
        <f t="shared" si="5"/>
        <v>42878.208333333328</v>
      </c>
      <c r="S106" s="6">
        <f t="shared" si="5"/>
        <v>42879.208333333328</v>
      </c>
      <c r="T106">
        <f t="shared" si="6"/>
        <v>2017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359.12820512820514</v>
      </c>
      <c r="P107" t="s">
        <v>2035</v>
      </c>
      <c r="Q107" t="s">
        <v>2036</v>
      </c>
      <c r="R107" s="6">
        <f t="shared" si="5"/>
        <v>41366.208333333336</v>
      </c>
      <c r="S107" s="6">
        <f t="shared" si="5"/>
        <v>41384.208333333336</v>
      </c>
      <c r="T107">
        <f t="shared" si="6"/>
        <v>2013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186.48571428571427</v>
      </c>
      <c r="P108" t="s">
        <v>2037</v>
      </c>
      <c r="Q108" t="s">
        <v>2038</v>
      </c>
      <c r="R108" s="6">
        <f t="shared" si="5"/>
        <v>43716.208333333328</v>
      </c>
      <c r="S108" s="6">
        <f t="shared" si="5"/>
        <v>43721.208333333328</v>
      </c>
      <c r="T108">
        <f t="shared" si="6"/>
        <v>2019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595.26666666666665</v>
      </c>
      <c r="P109" t="s">
        <v>2037</v>
      </c>
      <c r="Q109" t="s">
        <v>2038</v>
      </c>
      <c r="R109" s="6">
        <f t="shared" si="5"/>
        <v>43213.208333333328</v>
      </c>
      <c r="S109" s="6">
        <f t="shared" si="5"/>
        <v>43230.208333333328</v>
      </c>
      <c r="T109">
        <f t="shared" si="6"/>
        <v>2018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59.21153846153846</v>
      </c>
      <c r="P110" t="s">
        <v>2039</v>
      </c>
      <c r="Q110" t="s">
        <v>2040</v>
      </c>
      <c r="R110" s="6">
        <f t="shared" si="5"/>
        <v>41005.208333333336</v>
      </c>
      <c r="S110" s="6">
        <f t="shared" si="5"/>
        <v>41042.208333333336</v>
      </c>
      <c r="T110">
        <f t="shared" si="6"/>
        <v>2012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14.962780898876405</v>
      </c>
      <c r="P111" t="s">
        <v>2039</v>
      </c>
      <c r="Q111" t="s">
        <v>2058</v>
      </c>
      <c r="R111" s="6">
        <f t="shared" si="5"/>
        <v>41651.25</v>
      </c>
      <c r="S111" s="6">
        <f t="shared" si="5"/>
        <v>41653.25</v>
      </c>
      <c r="T111">
        <f t="shared" si="6"/>
        <v>2014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119.95602605863192</v>
      </c>
      <c r="P112" t="s">
        <v>2031</v>
      </c>
      <c r="Q112" t="s">
        <v>2032</v>
      </c>
      <c r="R112" s="6">
        <f t="shared" si="5"/>
        <v>43354.208333333328</v>
      </c>
      <c r="S112" s="6">
        <f t="shared" si="5"/>
        <v>43373.208333333328</v>
      </c>
      <c r="T112">
        <f t="shared" si="6"/>
        <v>2018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268.82978723404256</v>
      </c>
      <c r="P113" t="s">
        <v>2045</v>
      </c>
      <c r="Q113" t="s">
        <v>2054</v>
      </c>
      <c r="R113" s="6">
        <f t="shared" si="5"/>
        <v>41174.208333333336</v>
      </c>
      <c r="S113" s="6">
        <f t="shared" si="5"/>
        <v>41180.208333333336</v>
      </c>
      <c r="T113">
        <f t="shared" si="6"/>
        <v>2012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376.87878787878788</v>
      </c>
      <c r="P114" t="s">
        <v>2035</v>
      </c>
      <c r="Q114" t="s">
        <v>2036</v>
      </c>
      <c r="R114" s="6">
        <f t="shared" si="5"/>
        <v>41875.208333333336</v>
      </c>
      <c r="S114" s="6">
        <f t="shared" si="5"/>
        <v>41890.208333333336</v>
      </c>
      <c r="T114">
        <f t="shared" si="6"/>
        <v>2014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727.15789473684208</v>
      </c>
      <c r="P115" t="s">
        <v>2031</v>
      </c>
      <c r="Q115" t="s">
        <v>2032</v>
      </c>
      <c r="R115" s="6">
        <f t="shared" si="5"/>
        <v>42990.208333333328</v>
      </c>
      <c r="S115" s="6">
        <f t="shared" si="5"/>
        <v>42997.208333333328</v>
      </c>
      <c r="T115">
        <f t="shared" si="6"/>
        <v>2017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87.211757648470297</v>
      </c>
      <c r="P116" t="s">
        <v>2035</v>
      </c>
      <c r="Q116" t="s">
        <v>2044</v>
      </c>
      <c r="R116" s="6">
        <f t="shared" si="5"/>
        <v>43564.208333333328</v>
      </c>
      <c r="S116" s="6">
        <f t="shared" si="5"/>
        <v>43565.208333333328</v>
      </c>
      <c r="T116">
        <f t="shared" si="6"/>
        <v>2019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88</v>
      </c>
      <c r="P117" t="s">
        <v>2045</v>
      </c>
      <c r="Q117" t="s">
        <v>2051</v>
      </c>
      <c r="R117" s="6">
        <f t="shared" si="5"/>
        <v>43056.25</v>
      </c>
      <c r="S117" s="6">
        <f t="shared" si="5"/>
        <v>43091.25</v>
      </c>
      <c r="T117">
        <f t="shared" si="6"/>
        <v>2017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173.9387755102041</v>
      </c>
      <c r="P118" t="s">
        <v>2037</v>
      </c>
      <c r="Q118" t="s">
        <v>2038</v>
      </c>
      <c r="R118" s="6">
        <f t="shared" si="5"/>
        <v>42265.208333333328</v>
      </c>
      <c r="S118" s="6">
        <f t="shared" si="5"/>
        <v>42266.208333333328</v>
      </c>
      <c r="T118">
        <f t="shared" si="6"/>
        <v>2015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117.61111111111111</v>
      </c>
      <c r="P119" t="s">
        <v>2039</v>
      </c>
      <c r="Q119" t="s">
        <v>2058</v>
      </c>
      <c r="R119" s="6">
        <f t="shared" si="5"/>
        <v>40808.208333333336</v>
      </c>
      <c r="S119" s="6">
        <f t="shared" si="5"/>
        <v>40814.208333333336</v>
      </c>
      <c r="T119">
        <f t="shared" si="6"/>
        <v>2011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214.96</v>
      </c>
      <c r="P120" t="s">
        <v>2052</v>
      </c>
      <c r="Q120" t="s">
        <v>2053</v>
      </c>
      <c r="R120" s="6">
        <f t="shared" si="5"/>
        <v>41665.25</v>
      </c>
      <c r="S120" s="6">
        <f t="shared" si="5"/>
        <v>41671.25</v>
      </c>
      <c r="T120">
        <f t="shared" si="6"/>
        <v>2014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149.49667110519306</v>
      </c>
      <c r="P121" t="s">
        <v>2039</v>
      </c>
      <c r="Q121" t="s">
        <v>2040</v>
      </c>
      <c r="R121" s="6">
        <f t="shared" si="5"/>
        <v>41806.208333333336</v>
      </c>
      <c r="S121" s="6">
        <f t="shared" si="5"/>
        <v>41823.208333333336</v>
      </c>
      <c r="T121">
        <f t="shared" si="6"/>
        <v>2014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219.33995584988963</v>
      </c>
      <c r="P122" t="s">
        <v>2048</v>
      </c>
      <c r="Q122" t="s">
        <v>2059</v>
      </c>
      <c r="R122" s="6">
        <f t="shared" si="5"/>
        <v>42111.208333333328</v>
      </c>
      <c r="S122" s="6">
        <f t="shared" si="5"/>
        <v>42115.208333333328</v>
      </c>
      <c r="T122">
        <f t="shared" si="6"/>
        <v>2015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64.367690058479525</v>
      </c>
      <c r="P123" t="s">
        <v>2048</v>
      </c>
      <c r="Q123" t="s">
        <v>2049</v>
      </c>
      <c r="R123" s="6">
        <f t="shared" si="5"/>
        <v>41917.208333333336</v>
      </c>
      <c r="S123" s="6">
        <f t="shared" si="5"/>
        <v>41930.208333333336</v>
      </c>
      <c r="T123">
        <f t="shared" si="6"/>
        <v>2014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18.622397298818232</v>
      </c>
      <c r="P124" t="s">
        <v>2045</v>
      </c>
      <c r="Q124" t="s">
        <v>2051</v>
      </c>
      <c r="R124" s="6">
        <f t="shared" si="5"/>
        <v>41970.25</v>
      </c>
      <c r="S124" s="6">
        <f t="shared" si="5"/>
        <v>41997.25</v>
      </c>
      <c r="T124">
        <f t="shared" si="6"/>
        <v>2014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367.76923076923077</v>
      </c>
      <c r="P125" t="s">
        <v>2037</v>
      </c>
      <c r="Q125" t="s">
        <v>2038</v>
      </c>
      <c r="R125" s="6">
        <f t="shared" si="5"/>
        <v>42332.25</v>
      </c>
      <c r="S125" s="6">
        <f t="shared" si="5"/>
        <v>42335.25</v>
      </c>
      <c r="T125">
        <f t="shared" si="6"/>
        <v>2015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159.90566037735849</v>
      </c>
      <c r="P126" t="s">
        <v>2052</v>
      </c>
      <c r="Q126" t="s">
        <v>2053</v>
      </c>
      <c r="R126" s="6">
        <f t="shared" si="5"/>
        <v>43598.208333333328</v>
      </c>
      <c r="S126" s="6">
        <f t="shared" si="5"/>
        <v>43651.208333333328</v>
      </c>
      <c r="T126">
        <f t="shared" si="6"/>
        <v>2019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38.633185349611544</v>
      </c>
      <c r="P127" t="s">
        <v>2037</v>
      </c>
      <c r="Q127" t="s">
        <v>2038</v>
      </c>
      <c r="R127" s="6">
        <f t="shared" si="5"/>
        <v>43362.208333333328</v>
      </c>
      <c r="S127" s="6">
        <f t="shared" si="5"/>
        <v>43366.208333333328</v>
      </c>
      <c r="T127">
        <f t="shared" si="6"/>
        <v>2018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51.42151162790698</v>
      </c>
      <c r="P128" t="s">
        <v>2037</v>
      </c>
      <c r="Q128" t="s">
        <v>2038</v>
      </c>
      <c r="R128" s="6">
        <f t="shared" si="5"/>
        <v>42596.208333333328</v>
      </c>
      <c r="S128" s="6">
        <f t="shared" si="5"/>
        <v>42624.208333333328</v>
      </c>
      <c r="T128">
        <f t="shared" si="6"/>
        <v>2016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60.334277620396605</v>
      </c>
      <c r="P129" t="s">
        <v>2037</v>
      </c>
      <c r="Q129" t="s">
        <v>2038</v>
      </c>
      <c r="R129" s="6">
        <f t="shared" si="5"/>
        <v>40310.208333333336</v>
      </c>
      <c r="S129" s="6">
        <f t="shared" si="5"/>
        <v>40313.208333333336</v>
      </c>
      <c r="T129">
        <f t="shared" si="6"/>
        <v>2010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3.202693602693603</v>
      </c>
      <c r="P130" t="s">
        <v>2033</v>
      </c>
      <c r="Q130" t="s">
        <v>2034</v>
      </c>
      <c r="R130" s="6">
        <f t="shared" si="5"/>
        <v>40417.208333333336</v>
      </c>
      <c r="S130" s="6">
        <f t="shared" si="5"/>
        <v>40430.208333333336</v>
      </c>
      <c r="T130">
        <f t="shared" si="6"/>
        <v>2010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7">(E132/D132*100)</f>
        <v>155.46875</v>
      </c>
      <c r="P131" t="s">
        <v>2031</v>
      </c>
      <c r="Q131" t="s">
        <v>2032</v>
      </c>
      <c r="R131" s="6">
        <f t="shared" ref="R131:R194" si="8">(((J131/60)/60)/24)+DATE(1970,1,1)</f>
        <v>42038.25</v>
      </c>
      <c r="S131" s="6">
        <f t="shared" ref="S131:S194" si="9">(((K131/60)/60)/24)+DATE(1970,1,1)</f>
        <v>42063.25</v>
      </c>
      <c r="T131">
        <f t="shared" ref="T131:T194" si="10">(YEAR(R131))</f>
        <v>2015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7"/>
        <v>100.85974499089254</v>
      </c>
      <c r="P132" t="s">
        <v>2039</v>
      </c>
      <c r="Q132" t="s">
        <v>2042</v>
      </c>
      <c r="R132" s="6">
        <f t="shared" si="8"/>
        <v>40842.208333333336</v>
      </c>
      <c r="S132" s="6">
        <f t="shared" si="9"/>
        <v>40858.25</v>
      </c>
      <c r="T132">
        <f t="shared" si="10"/>
        <v>2011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7"/>
        <v>116.18181818181819</v>
      </c>
      <c r="P133" t="s">
        <v>2035</v>
      </c>
      <c r="Q133" t="s">
        <v>2036</v>
      </c>
      <c r="R133" s="6">
        <f t="shared" si="8"/>
        <v>41607.25</v>
      </c>
      <c r="S133" s="6">
        <f t="shared" si="9"/>
        <v>41620.25</v>
      </c>
      <c r="T133">
        <f t="shared" si="10"/>
        <v>2013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7"/>
        <v>310.77777777777777</v>
      </c>
      <c r="P134" t="s">
        <v>2037</v>
      </c>
      <c r="Q134" t="s">
        <v>2038</v>
      </c>
      <c r="R134" s="6">
        <f t="shared" si="8"/>
        <v>43112.25</v>
      </c>
      <c r="S134" s="6">
        <f t="shared" si="9"/>
        <v>43128.25</v>
      </c>
      <c r="T134">
        <f t="shared" si="10"/>
        <v>2018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7"/>
        <v>89.73668341708543</v>
      </c>
      <c r="P135" t="s">
        <v>2033</v>
      </c>
      <c r="Q135" t="s">
        <v>2060</v>
      </c>
      <c r="R135" s="6">
        <f t="shared" si="8"/>
        <v>40767.208333333336</v>
      </c>
      <c r="S135" s="6">
        <f t="shared" si="9"/>
        <v>40789.208333333336</v>
      </c>
      <c r="T135">
        <f t="shared" si="10"/>
        <v>2011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7"/>
        <v>71.27272727272728</v>
      </c>
      <c r="P136" t="s">
        <v>2039</v>
      </c>
      <c r="Q136" t="s">
        <v>2040</v>
      </c>
      <c r="R136" s="6">
        <f t="shared" si="8"/>
        <v>40713.208333333336</v>
      </c>
      <c r="S136" s="6">
        <f t="shared" si="9"/>
        <v>40762.208333333336</v>
      </c>
      <c r="T136">
        <f t="shared" si="10"/>
        <v>2011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7"/>
        <v>3.2862318840579712</v>
      </c>
      <c r="P137" t="s">
        <v>2037</v>
      </c>
      <c r="Q137" t="s">
        <v>2038</v>
      </c>
      <c r="R137" s="6">
        <f t="shared" si="8"/>
        <v>41340.25</v>
      </c>
      <c r="S137" s="6">
        <f t="shared" si="9"/>
        <v>41345.208333333336</v>
      </c>
      <c r="T137">
        <f t="shared" si="10"/>
        <v>2013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7"/>
        <v>261.77777777777777</v>
      </c>
      <c r="P138" t="s">
        <v>2039</v>
      </c>
      <c r="Q138" t="s">
        <v>2042</v>
      </c>
      <c r="R138" s="6">
        <f t="shared" si="8"/>
        <v>41797.208333333336</v>
      </c>
      <c r="S138" s="6">
        <f t="shared" si="9"/>
        <v>41809.208333333336</v>
      </c>
      <c r="T138">
        <f t="shared" si="10"/>
        <v>2014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7"/>
        <v>96</v>
      </c>
      <c r="P139" t="s">
        <v>2045</v>
      </c>
      <c r="Q139" t="s">
        <v>2046</v>
      </c>
      <c r="R139" s="6">
        <f t="shared" si="8"/>
        <v>40457.208333333336</v>
      </c>
      <c r="S139" s="6">
        <f t="shared" si="9"/>
        <v>40463.208333333336</v>
      </c>
      <c r="T139">
        <f t="shared" si="10"/>
        <v>2010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7"/>
        <v>20.896851248642779</v>
      </c>
      <c r="P140" t="s">
        <v>2048</v>
      </c>
      <c r="Q140" t="s">
        <v>2059</v>
      </c>
      <c r="R140" s="6">
        <f t="shared" si="8"/>
        <v>41180.208333333336</v>
      </c>
      <c r="S140" s="6">
        <f t="shared" si="9"/>
        <v>41186.208333333336</v>
      </c>
      <c r="T140">
        <f t="shared" si="10"/>
        <v>2012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7"/>
        <v>223.16363636363636</v>
      </c>
      <c r="P141" t="s">
        <v>2035</v>
      </c>
      <c r="Q141" t="s">
        <v>2044</v>
      </c>
      <c r="R141" s="6">
        <f t="shared" si="8"/>
        <v>42115.208333333328</v>
      </c>
      <c r="S141" s="6">
        <f t="shared" si="9"/>
        <v>42131.208333333328</v>
      </c>
      <c r="T141">
        <f t="shared" si="10"/>
        <v>2015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7"/>
        <v>101.59097978227061</v>
      </c>
      <c r="P142" t="s">
        <v>2039</v>
      </c>
      <c r="Q142" t="s">
        <v>2040</v>
      </c>
      <c r="R142" s="6">
        <f t="shared" si="8"/>
        <v>43156.25</v>
      </c>
      <c r="S142" s="6">
        <f t="shared" si="9"/>
        <v>43161.25</v>
      </c>
      <c r="T142">
        <f t="shared" si="10"/>
        <v>2018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7"/>
        <v>230.03999999999996</v>
      </c>
      <c r="P143" t="s">
        <v>2035</v>
      </c>
      <c r="Q143" t="s">
        <v>2036</v>
      </c>
      <c r="R143" s="6">
        <f t="shared" si="8"/>
        <v>42167.208333333328</v>
      </c>
      <c r="S143" s="6">
        <f t="shared" si="9"/>
        <v>42173.208333333328</v>
      </c>
      <c r="T143">
        <f t="shared" si="10"/>
        <v>2015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7"/>
        <v>135.59259259259261</v>
      </c>
      <c r="P144" t="s">
        <v>2035</v>
      </c>
      <c r="Q144" t="s">
        <v>2036</v>
      </c>
      <c r="R144" s="6">
        <f t="shared" si="8"/>
        <v>41005.208333333336</v>
      </c>
      <c r="S144" s="6">
        <f t="shared" si="9"/>
        <v>41046.208333333336</v>
      </c>
      <c r="T144">
        <f t="shared" si="10"/>
        <v>2012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7"/>
        <v>129.1</v>
      </c>
      <c r="P145" t="s">
        <v>2033</v>
      </c>
      <c r="Q145" t="s">
        <v>2043</v>
      </c>
      <c r="R145" s="6">
        <f t="shared" si="8"/>
        <v>40357.208333333336</v>
      </c>
      <c r="S145" s="6">
        <f t="shared" si="9"/>
        <v>40377.208333333336</v>
      </c>
      <c r="T145">
        <f t="shared" si="10"/>
        <v>2010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7"/>
        <v>236.512</v>
      </c>
      <c r="P146" t="s">
        <v>2037</v>
      </c>
      <c r="Q146" t="s">
        <v>2038</v>
      </c>
      <c r="R146" s="6">
        <f t="shared" si="8"/>
        <v>43633.208333333328</v>
      </c>
      <c r="S146" s="6">
        <f t="shared" si="9"/>
        <v>43641.208333333328</v>
      </c>
      <c r="T146">
        <f t="shared" si="10"/>
        <v>2019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7"/>
        <v>17.25</v>
      </c>
      <c r="P147" t="s">
        <v>2035</v>
      </c>
      <c r="Q147" t="s">
        <v>2044</v>
      </c>
      <c r="R147" s="6">
        <f t="shared" si="8"/>
        <v>41889.208333333336</v>
      </c>
      <c r="S147" s="6">
        <f t="shared" si="9"/>
        <v>41894.208333333336</v>
      </c>
      <c r="T147">
        <f t="shared" si="10"/>
        <v>2014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7"/>
        <v>112.49397590361446</v>
      </c>
      <c r="P148" t="s">
        <v>2037</v>
      </c>
      <c r="Q148" t="s">
        <v>2038</v>
      </c>
      <c r="R148" s="6">
        <f t="shared" si="8"/>
        <v>40855.25</v>
      </c>
      <c r="S148" s="6">
        <f t="shared" si="9"/>
        <v>40875.25</v>
      </c>
      <c r="T148">
        <f t="shared" si="10"/>
        <v>2011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7"/>
        <v>121.02150537634408</v>
      </c>
      <c r="P149" t="s">
        <v>2037</v>
      </c>
      <c r="Q149" t="s">
        <v>2038</v>
      </c>
      <c r="R149" s="6">
        <f t="shared" si="8"/>
        <v>42534.208333333328</v>
      </c>
      <c r="S149" s="6">
        <f t="shared" si="9"/>
        <v>42540.208333333328</v>
      </c>
      <c r="T149">
        <f t="shared" si="10"/>
        <v>2016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7"/>
        <v>219.87096774193549</v>
      </c>
      <c r="P150" t="s">
        <v>2035</v>
      </c>
      <c r="Q150" t="s">
        <v>2044</v>
      </c>
      <c r="R150" s="6">
        <f t="shared" si="8"/>
        <v>42941.208333333328</v>
      </c>
      <c r="S150" s="6">
        <f t="shared" si="9"/>
        <v>42950.208333333328</v>
      </c>
      <c r="T150">
        <f t="shared" si="10"/>
        <v>2017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7"/>
        <v>1</v>
      </c>
      <c r="P151" t="s">
        <v>2033</v>
      </c>
      <c r="Q151" t="s">
        <v>2043</v>
      </c>
      <c r="R151" s="6">
        <f t="shared" si="8"/>
        <v>41275.25</v>
      </c>
      <c r="S151" s="6">
        <f t="shared" si="9"/>
        <v>41327.25</v>
      </c>
      <c r="T151">
        <f t="shared" si="10"/>
        <v>2013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7"/>
        <v>64.166909620991248</v>
      </c>
      <c r="P152" t="s">
        <v>2033</v>
      </c>
      <c r="Q152" t="s">
        <v>2034</v>
      </c>
      <c r="R152" s="6">
        <f t="shared" si="8"/>
        <v>43450.25</v>
      </c>
      <c r="S152" s="6">
        <f t="shared" si="9"/>
        <v>43451.25</v>
      </c>
      <c r="T152">
        <f t="shared" si="10"/>
        <v>2018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7"/>
        <v>423.06746987951806</v>
      </c>
      <c r="P153" t="s">
        <v>2033</v>
      </c>
      <c r="Q153" t="s">
        <v>2041</v>
      </c>
      <c r="R153" s="6">
        <f t="shared" si="8"/>
        <v>41799.208333333336</v>
      </c>
      <c r="S153" s="6">
        <f t="shared" si="9"/>
        <v>41850.208333333336</v>
      </c>
      <c r="T153">
        <f t="shared" si="10"/>
        <v>2014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7"/>
        <v>92.984160506863773</v>
      </c>
      <c r="P154" t="s">
        <v>2033</v>
      </c>
      <c r="Q154" t="s">
        <v>2043</v>
      </c>
      <c r="R154" s="6">
        <f t="shared" si="8"/>
        <v>42783.25</v>
      </c>
      <c r="S154" s="6">
        <f t="shared" si="9"/>
        <v>42790.25</v>
      </c>
      <c r="T154">
        <f t="shared" si="10"/>
        <v>2017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7"/>
        <v>58.756567425569173</v>
      </c>
      <c r="P155" t="s">
        <v>2037</v>
      </c>
      <c r="Q155" t="s">
        <v>2038</v>
      </c>
      <c r="R155" s="6">
        <f t="shared" si="8"/>
        <v>41201.208333333336</v>
      </c>
      <c r="S155" s="6">
        <f t="shared" si="9"/>
        <v>41207.208333333336</v>
      </c>
      <c r="T155">
        <f t="shared" si="10"/>
        <v>2012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7"/>
        <v>65.022222222222226</v>
      </c>
      <c r="P156" t="s">
        <v>2033</v>
      </c>
      <c r="Q156" t="s">
        <v>2043</v>
      </c>
      <c r="R156" s="6">
        <f t="shared" si="8"/>
        <v>42502.208333333328</v>
      </c>
      <c r="S156" s="6">
        <f t="shared" si="9"/>
        <v>42525.208333333328</v>
      </c>
      <c r="T156">
        <f t="shared" si="10"/>
        <v>2016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7"/>
        <v>73.939560439560438</v>
      </c>
      <c r="P157" t="s">
        <v>2037</v>
      </c>
      <c r="Q157" t="s">
        <v>2038</v>
      </c>
      <c r="R157" s="6">
        <f t="shared" si="8"/>
        <v>40262.208333333336</v>
      </c>
      <c r="S157" s="6">
        <f t="shared" si="9"/>
        <v>40277.208333333336</v>
      </c>
      <c r="T157">
        <f t="shared" si="10"/>
        <v>2010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7"/>
        <v>52.666666666666664</v>
      </c>
      <c r="P158" t="s">
        <v>2033</v>
      </c>
      <c r="Q158" t="s">
        <v>2034</v>
      </c>
      <c r="R158" s="6">
        <f t="shared" si="8"/>
        <v>43743.208333333328</v>
      </c>
      <c r="S158" s="6">
        <f t="shared" si="9"/>
        <v>43767.208333333328</v>
      </c>
      <c r="T158">
        <f t="shared" si="10"/>
        <v>2019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7"/>
        <v>220.95238095238096</v>
      </c>
      <c r="P159" t="s">
        <v>2052</v>
      </c>
      <c r="Q159" t="s">
        <v>2053</v>
      </c>
      <c r="R159" s="6">
        <f t="shared" si="8"/>
        <v>41638.25</v>
      </c>
      <c r="S159" s="6">
        <f t="shared" si="9"/>
        <v>41650.25</v>
      </c>
      <c r="T159">
        <f t="shared" si="10"/>
        <v>2013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7"/>
        <v>100.01150627615063</v>
      </c>
      <c r="P160" t="s">
        <v>2033</v>
      </c>
      <c r="Q160" t="s">
        <v>2034</v>
      </c>
      <c r="R160" s="6">
        <f t="shared" si="8"/>
        <v>42346.25</v>
      </c>
      <c r="S160" s="6">
        <f t="shared" si="9"/>
        <v>42347.25</v>
      </c>
      <c r="T160">
        <f t="shared" si="10"/>
        <v>2015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7"/>
        <v>162.3125</v>
      </c>
      <c r="P161" t="s">
        <v>2037</v>
      </c>
      <c r="Q161" t="s">
        <v>2038</v>
      </c>
      <c r="R161" s="6">
        <f t="shared" si="8"/>
        <v>43551.208333333328</v>
      </c>
      <c r="S161" s="6">
        <f t="shared" si="9"/>
        <v>43569.208333333328</v>
      </c>
      <c r="T161">
        <f t="shared" si="10"/>
        <v>2019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7"/>
        <v>78.181818181818187</v>
      </c>
      <c r="P162" t="s">
        <v>2035</v>
      </c>
      <c r="Q162" t="s">
        <v>2044</v>
      </c>
      <c r="R162" s="6">
        <f t="shared" si="8"/>
        <v>43582.208333333328</v>
      </c>
      <c r="S162" s="6">
        <f t="shared" si="9"/>
        <v>43598.208333333328</v>
      </c>
      <c r="T162">
        <f t="shared" si="10"/>
        <v>2019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7"/>
        <v>149.73770491803279</v>
      </c>
      <c r="P163" t="s">
        <v>2035</v>
      </c>
      <c r="Q163" t="s">
        <v>2036</v>
      </c>
      <c r="R163" s="6">
        <f t="shared" si="8"/>
        <v>42270.208333333328</v>
      </c>
      <c r="S163" s="6">
        <f t="shared" si="9"/>
        <v>42276.208333333328</v>
      </c>
      <c r="T163">
        <f t="shared" si="10"/>
        <v>2015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7"/>
        <v>253.25714285714284</v>
      </c>
      <c r="P164" t="s">
        <v>2033</v>
      </c>
      <c r="Q164" t="s">
        <v>2034</v>
      </c>
      <c r="R164" s="6">
        <f t="shared" si="8"/>
        <v>43442.25</v>
      </c>
      <c r="S164" s="6">
        <f t="shared" si="9"/>
        <v>43472.25</v>
      </c>
      <c r="T164">
        <f t="shared" si="10"/>
        <v>2018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7"/>
        <v>100.16943521594683</v>
      </c>
      <c r="P165" t="s">
        <v>2052</v>
      </c>
      <c r="Q165" t="s">
        <v>2053</v>
      </c>
      <c r="R165" s="6">
        <f t="shared" si="8"/>
        <v>43028.208333333328</v>
      </c>
      <c r="S165" s="6">
        <f t="shared" si="9"/>
        <v>43077.25</v>
      </c>
      <c r="T165">
        <f t="shared" si="10"/>
        <v>2017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7"/>
        <v>121.99004424778761</v>
      </c>
      <c r="P166" t="s">
        <v>2037</v>
      </c>
      <c r="Q166" t="s">
        <v>2038</v>
      </c>
      <c r="R166" s="6">
        <f t="shared" si="8"/>
        <v>43016.208333333328</v>
      </c>
      <c r="S166" s="6">
        <f t="shared" si="9"/>
        <v>43017.208333333328</v>
      </c>
      <c r="T166">
        <f t="shared" si="10"/>
        <v>2017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7"/>
        <v>137.13265306122449</v>
      </c>
      <c r="P167" t="s">
        <v>2035</v>
      </c>
      <c r="Q167" t="s">
        <v>2036</v>
      </c>
      <c r="R167" s="6">
        <f t="shared" si="8"/>
        <v>42948.208333333328</v>
      </c>
      <c r="S167" s="6">
        <f t="shared" si="9"/>
        <v>42980.208333333328</v>
      </c>
      <c r="T167">
        <f t="shared" si="10"/>
        <v>2017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7"/>
        <v>415.53846153846149</v>
      </c>
      <c r="P168" t="s">
        <v>2052</v>
      </c>
      <c r="Q168" t="s">
        <v>2053</v>
      </c>
      <c r="R168" s="6">
        <f t="shared" si="8"/>
        <v>40534.25</v>
      </c>
      <c r="S168" s="6">
        <f t="shared" si="9"/>
        <v>40538.25</v>
      </c>
      <c r="T168">
        <f t="shared" si="10"/>
        <v>2010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7"/>
        <v>31.30913348946136</v>
      </c>
      <c r="P169" t="s">
        <v>2037</v>
      </c>
      <c r="Q169" t="s">
        <v>2038</v>
      </c>
      <c r="R169" s="6">
        <f t="shared" si="8"/>
        <v>41435.208333333336</v>
      </c>
      <c r="S169" s="6">
        <f t="shared" si="9"/>
        <v>41445.208333333336</v>
      </c>
      <c r="T169">
        <f t="shared" si="10"/>
        <v>2013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7"/>
        <v>424.08154506437768</v>
      </c>
      <c r="P170" t="s">
        <v>2033</v>
      </c>
      <c r="Q170" t="s">
        <v>2043</v>
      </c>
      <c r="R170" s="6">
        <f t="shared" si="8"/>
        <v>43518.25</v>
      </c>
      <c r="S170" s="6">
        <f t="shared" si="9"/>
        <v>43541.208333333328</v>
      </c>
      <c r="T170">
        <f t="shared" si="10"/>
        <v>2019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7"/>
        <v>2.93886230728336</v>
      </c>
      <c r="P171" t="s">
        <v>2039</v>
      </c>
      <c r="Q171" t="s">
        <v>2050</v>
      </c>
      <c r="R171" s="6">
        <f t="shared" si="8"/>
        <v>41077.208333333336</v>
      </c>
      <c r="S171" s="6">
        <f t="shared" si="9"/>
        <v>41105.208333333336</v>
      </c>
      <c r="T171">
        <f t="shared" si="10"/>
        <v>2012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7"/>
        <v>10.63265306122449</v>
      </c>
      <c r="P172" t="s">
        <v>2033</v>
      </c>
      <c r="Q172" t="s">
        <v>2043</v>
      </c>
      <c r="R172" s="6">
        <f t="shared" si="8"/>
        <v>42950.208333333328</v>
      </c>
      <c r="S172" s="6">
        <f t="shared" si="9"/>
        <v>42957.208333333328</v>
      </c>
      <c r="T172">
        <f t="shared" si="10"/>
        <v>2017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7"/>
        <v>82.875</v>
      </c>
      <c r="P173" t="s">
        <v>2045</v>
      </c>
      <c r="Q173" t="s">
        <v>2057</v>
      </c>
      <c r="R173" s="6">
        <f t="shared" si="8"/>
        <v>41718.208333333336</v>
      </c>
      <c r="S173" s="6">
        <f t="shared" si="9"/>
        <v>41740.208333333336</v>
      </c>
      <c r="T173">
        <f t="shared" si="10"/>
        <v>2014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7"/>
        <v>163.01447776628748</v>
      </c>
      <c r="P174" t="s">
        <v>2039</v>
      </c>
      <c r="Q174" t="s">
        <v>2040</v>
      </c>
      <c r="R174" s="6">
        <f t="shared" si="8"/>
        <v>41839.208333333336</v>
      </c>
      <c r="S174" s="6">
        <f t="shared" si="9"/>
        <v>41854.208333333336</v>
      </c>
      <c r="T174">
        <f t="shared" si="10"/>
        <v>2014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7"/>
        <v>894.66666666666674</v>
      </c>
      <c r="P175" t="s">
        <v>2037</v>
      </c>
      <c r="Q175" t="s">
        <v>2038</v>
      </c>
      <c r="R175" s="6">
        <f t="shared" si="8"/>
        <v>41412.208333333336</v>
      </c>
      <c r="S175" s="6">
        <f t="shared" si="9"/>
        <v>41418.208333333336</v>
      </c>
      <c r="T175">
        <f t="shared" si="10"/>
        <v>2013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7"/>
        <v>26.191501103752756</v>
      </c>
      <c r="P176" t="s">
        <v>2035</v>
      </c>
      <c r="Q176" t="s">
        <v>2044</v>
      </c>
      <c r="R176" s="6">
        <f t="shared" si="8"/>
        <v>42282.208333333328</v>
      </c>
      <c r="S176" s="6">
        <f t="shared" si="9"/>
        <v>42283.208333333328</v>
      </c>
      <c r="T176">
        <f t="shared" si="10"/>
        <v>2015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7"/>
        <v>74.834782608695647</v>
      </c>
      <c r="P177" t="s">
        <v>2037</v>
      </c>
      <c r="Q177" t="s">
        <v>2038</v>
      </c>
      <c r="R177" s="6">
        <f t="shared" si="8"/>
        <v>42613.208333333328</v>
      </c>
      <c r="S177" s="6">
        <f t="shared" si="9"/>
        <v>42632.208333333328</v>
      </c>
      <c r="T177">
        <f t="shared" si="10"/>
        <v>2016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7"/>
        <v>416.47680412371136</v>
      </c>
      <c r="P178" t="s">
        <v>2037</v>
      </c>
      <c r="Q178" t="s">
        <v>2038</v>
      </c>
      <c r="R178" s="6">
        <f t="shared" si="8"/>
        <v>42616.208333333328</v>
      </c>
      <c r="S178" s="6">
        <f t="shared" si="9"/>
        <v>42625.208333333328</v>
      </c>
      <c r="T178">
        <f t="shared" si="10"/>
        <v>2016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7"/>
        <v>96.208333333333329</v>
      </c>
      <c r="P179" t="s">
        <v>2037</v>
      </c>
      <c r="Q179" t="s">
        <v>2038</v>
      </c>
      <c r="R179" s="6">
        <f t="shared" si="8"/>
        <v>40497.25</v>
      </c>
      <c r="S179" s="6">
        <f t="shared" si="9"/>
        <v>40522.25</v>
      </c>
      <c r="T179">
        <f t="shared" si="10"/>
        <v>2010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7"/>
        <v>357.71910112359546</v>
      </c>
      <c r="P180" t="s">
        <v>2031</v>
      </c>
      <c r="Q180" t="s">
        <v>2032</v>
      </c>
      <c r="R180" s="6">
        <f t="shared" si="8"/>
        <v>42999.208333333328</v>
      </c>
      <c r="S180" s="6">
        <f t="shared" si="9"/>
        <v>43008.208333333328</v>
      </c>
      <c r="T180">
        <f t="shared" si="10"/>
        <v>2017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7"/>
        <v>308.45714285714286</v>
      </c>
      <c r="P181" t="s">
        <v>2037</v>
      </c>
      <c r="Q181" t="s">
        <v>2038</v>
      </c>
      <c r="R181" s="6">
        <f t="shared" si="8"/>
        <v>41350.208333333336</v>
      </c>
      <c r="S181" s="6">
        <f t="shared" si="9"/>
        <v>41351.208333333336</v>
      </c>
      <c r="T181">
        <f t="shared" si="10"/>
        <v>2013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7"/>
        <v>61.802325581395344</v>
      </c>
      <c r="P182" t="s">
        <v>2035</v>
      </c>
      <c r="Q182" t="s">
        <v>2044</v>
      </c>
      <c r="R182" s="6">
        <f t="shared" si="8"/>
        <v>40259.208333333336</v>
      </c>
      <c r="S182" s="6">
        <f t="shared" si="9"/>
        <v>40264.208333333336</v>
      </c>
      <c r="T182">
        <f t="shared" si="10"/>
        <v>2010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7"/>
        <v>722.32472324723244</v>
      </c>
      <c r="P183" t="s">
        <v>2035</v>
      </c>
      <c r="Q183" t="s">
        <v>2036</v>
      </c>
      <c r="R183" s="6">
        <f t="shared" si="8"/>
        <v>43012.208333333328</v>
      </c>
      <c r="S183" s="6">
        <f t="shared" si="9"/>
        <v>43030.208333333328</v>
      </c>
      <c r="T183">
        <f t="shared" si="10"/>
        <v>2017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7"/>
        <v>69.117647058823522</v>
      </c>
      <c r="P184" t="s">
        <v>2037</v>
      </c>
      <c r="Q184" t="s">
        <v>2038</v>
      </c>
      <c r="R184" s="6">
        <f t="shared" si="8"/>
        <v>43631.208333333328</v>
      </c>
      <c r="S184" s="6">
        <f t="shared" si="9"/>
        <v>43647.208333333328</v>
      </c>
      <c r="T184">
        <f t="shared" si="10"/>
        <v>2019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7"/>
        <v>293.05555555555554</v>
      </c>
      <c r="P185" t="s">
        <v>2033</v>
      </c>
      <c r="Q185" t="s">
        <v>2034</v>
      </c>
      <c r="R185" s="6">
        <f t="shared" si="8"/>
        <v>40430.208333333336</v>
      </c>
      <c r="S185" s="6">
        <f t="shared" si="9"/>
        <v>40443.208333333336</v>
      </c>
      <c r="T185">
        <f t="shared" si="10"/>
        <v>2010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7"/>
        <v>71.8</v>
      </c>
      <c r="P186" t="s">
        <v>2037</v>
      </c>
      <c r="Q186" t="s">
        <v>2038</v>
      </c>
      <c r="R186" s="6">
        <f t="shared" si="8"/>
        <v>43588.208333333328</v>
      </c>
      <c r="S186" s="6">
        <f t="shared" si="9"/>
        <v>43589.208333333328</v>
      </c>
      <c r="T186">
        <f t="shared" si="10"/>
        <v>2019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7"/>
        <v>31.934684684684683</v>
      </c>
      <c r="P187" t="s">
        <v>2039</v>
      </c>
      <c r="Q187" t="s">
        <v>2058</v>
      </c>
      <c r="R187" s="6">
        <f t="shared" si="8"/>
        <v>43233.208333333328</v>
      </c>
      <c r="S187" s="6">
        <f t="shared" si="9"/>
        <v>43244.208333333328</v>
      </c>
      <c r="T187">
        <f t="shared" si="10"/>
        <v>2018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7"/>
        <v>229.87375415282392</v>
      </c>
      <c r="P188" t="s">
        <v>2037</v>
      </c>
      <c r="Q188" t="s">
        <v>2038</v>
      </c>
      <c r="R188" s="6">
        <f t="shared" si="8"/>
        <v>41782.208333333336</v>
      </c>
      <c r="S188" s="6">
        <f t="shared" si="9"/>
        <v>41797.208333333336</v>
      </c>
      <c r="T188">
        <f t="shared" si="10"/>
        <v>2014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7"/>
        <v>32.012195121951223</v>
      </c>
      <c r="P189" t="s">
        <v>2039</v>
      </c>
      <c r="Q189" t="s">
        <v>2050</v>
      </c>
      <c r="R189" s="6">
        <f t="shared" si="8"/>
        <v>41328.25</v>
      </c>
      <c r="S189" s="6">
        <f t="shared" si="9"/>
        <v>41356.208333333336</v>
      </c>
      <c r="T189">
        <f t="shared" si="10"/>
        <v>2013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7"/>
        <v>23.525352848928385</v>
      </c>
      <c r="P190" t="s">
        <v>2037</v>
      </c>
      <c r="Q190" t="s">
        <v>2038</v>
      </c>
      <c r="R190" s="6">
        <f t="shared" si="8"/>
        <v>41975.25</v>
      </c>
      <c r="S190" s="6">
        <f t="shared" si="9"/>
        <v>41976.25</v>
      </c>
      <c r="T190">
        <f t="shared" si="10"/>
        <v>2014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7"/>
        <v>68.594594594594597</v>
      </c>
      <c r="P191" t="s">
        <v>2037</v>
      </c>
      <c r="Q191" t="s">
        <v>2038</v>
      </c>
      <c r="R191" s="6">
        <f t="shared" si="8"/>
        <v>42433.25</v>
      </c>
      <c r="S191" s="6">
        <f t="shared" si="9"/>
        <v>42433.25</v>
      </c>
      <c r="T191">
        <f t="shared" si="10"/>
        <v>2016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7"/>
        <v>37.952380952380956</v>
      </c>
      <c r="P192" t="s">
        <v>2037</v>
      </c>
      <c r="Q192" t="s">
        <v>2038</v>
      </c>
      <c r="R192" s="6">
        <f t="shared" si="8"/>
        <v>41429.208333333336</v>
      </c>
      <c r="S192" s="6">
        <f t="shared" si="9"/>
        <v>41430.208333333336</v>
      </c>
      <c r="T192">
        <f t="shared" si="10"/>
        <v>2013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7"/>
        <v>19.992957746478872</v>
      </c>
      <c r="P193" t="s">
        <v>2037</v>
      </c>
      <c r="Q193" t="s">
        <v>2038</v>
      </c>
      <c r="R193" s="6">
        <f t="shared" si="8"/>
        <v>43536.208333333328</v>
      </c>
      <c r="S193" s="6">
        <f t="shared" si="9"/>
        <v>43539.208333333328</v>
      </c>
      <c r="T193">
        <f t="shared" si="10"/>
        <v>2019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7"/>
        <v>45.636363636363633</v>
      </c>
      <c r="P194" t="s">
        <v>2033</v>
      </c>
      <c r="Q194" t="s">
        <v>2034</v>
      </c>
      <c r="R194" s="6">
        <f t="shared" si="8"/>
        <v>41817.208333333336</v>
      </c>
      <c r="S194" s="6">
        <f t="shared" si="9"/>
        <v>41821.208333333336</v>
      </c>
      <c r="T194">
        <f t="shared" si="10"/>
        <v>2014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1">(E196/D196*100)</f>
        <v>122.7605633802817</v>
      </c>
      <c r="P195" t="s">
        <v>2033</v>
      </c>
      <c r="Q195" t="s">
        <v>2043</v>
      </c>
      <c r="R195" s="6">
        <f t="shared" ref="R195:S258" si="12">(((J195/60)/60)/24)+DATE(1970,1,1)</f>
        <v>43198.208333333328</v>
      </c>
      <c r="S195" s="6">
        <f t="shared" si="12"/>
        <v>43202.208333333328</v>
      </c>
      <c r="T195">
        <f t="shared" ref="T195:T258" si="13">(YEAR(R195))</f>
        <v>2018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1"/>
        <v>361.75316455696202</v>
      </c>
      <c r="P196" t="s">
        <v>2033</v>
      </c>
      <c r="Q196" t="s">
        <v>2055</v>
      </c>
      <c r="R196" s="6">
        <f t="shared" si="12"/>
        <v>42261.208333333328</v>
      </c>
      <c r="S196" s="6">
        <f t="shared" si="12"/>
        <v>42277.208333333328</v>
      </c>
      <c r="T196">
        <f t="shared" si="13"/>
        <v>2015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1"/>
        <v>63.146341463414636</v>
      </c>
      <c r="P197" t="s">
        <v>2033</v>
      </c>
      <c r="Q197" t="s">
        <v>2041</v>
      </c>
      <c r="R197" s="6">
        <f t="shared" si="12"/>
        <v>43310.208333333328</v>
      </c>
      <c r="S197" s="6">
        <f t="shared" si="12"/>
        <v>43317.208333333328</v>
      </c>
      <c r="T197">
        <f t="shared" si="13"/>
        <v>2018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1"/>
        <v>298.20475319926874</v>
      </c>
      <c r="P198" t="s">
        <v>2035</v>
      </c>
      <c r="Q198" t="s">
        <v>2044</v>
      </c>
      <c r="R198" s="6">
        <f t="shared" si="12"/>
        <v>42616.208333333328</v>
      </c>
      <c r="S198" s="6">
        <f t="shared" si="12"/>
        <v>42635.208333333328</v>
      </c>
      <c r="T198">
        <f t="shared" si="13"/>
        <v>2016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1"/>
        <v>9.5585443037974684</v>
      </c>
      <c r="P199" t="s">
        <v>2039</v>
      </c>
      <c r="Q199" t="s">
        <v>2042</v>
      </c>
      <c r="R199" s="6">
        <f t="shared" si="12"/>
        <v>42909.208333333328</v>
      </c>
      <c r="S199" s="6">
        <f t="shared" si="12"/>
        <v>42923.208333333328</v>
      </c>
      <c r="T199">
        <f t="shared" si="13"/>
        <v>2017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1"/>
        <v>53.777777777777779</v>
      </c>
      <c r="P200" t="s">
        <v>2033</v>
      </c>
      <c r="Q200" t="s">
        <v>2041</v>
      </c>
      <c r="R200" s="6">
        <f t="shared" si="12"/>
        <v>40396.208333333336</v>
      </c>
      <c r="S200" s="6">
        <f t="shared" si="12"/>
        <v>40425.208333333336</v>
      </c>
      <c r="T200">
        <f t="shared" si="13"/>
        <v>2010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1"/>
        <v>2</v>
      </c>
      <c r="P201" t="s">
        <v>2033</v>
      </c>
      <c r="Q201" t="s">
        <v>2034</v>
      </c>
      <c r="R201" s="6">
        <f t="shared" si="12"/>
        <v>42192.208333333328</v>
      </c>
      <c r="S201" s="6">
        <f t="shared" si="12"/>
        <v>42196.208333333328</v>
      </c>
      <c r="T201">
        <f t="shared" si="13"/>
        <v>2015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1"/>
        <v>681.19047619047615</v>
      </c>
      <c r="P202" t="s">
        <v>2037</v>
      </c>
      <c r="Q202" t="s">
        <v>2038</v>
      </c>
      <c r="R202" s="6">
        <f t="shared" si="12"/>
        <v>40262.208333333336</v>
      </c>
      <c r="S202" s="6">
        <f t="shared" si="12"/>
        <v>40273.208333333336</v>
      </c>
      <c r="T202">
        <f t="shared" si="13"/>
        <v>2010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1"/>
        <v>78.831325301204828</v>
      </c>
      <c r="P203" t="s">
        <v>2035</v>
      </c>
      <c r="Q203" t="s">
        <v>2036</v>
      </c>
      <c r="R203" s="6">
        <f t="shared" si="12"/>
        <v>41845.208333333336</v>
      </c>
      <c r="S203" s="6">
        <f t="shared" si="12"/>
        <v>41863.208333333336</v>
      </c>
      <c r="T203">
        <f t="shared" si="13"/>
        <v>2014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1"/>
        <v>134.40792216817235</v>
      </c>
      <c r="P204" t="s">
        <v>2031</v>
      </c>
      <c r="Q204" t="s">
        <v>2032</v>
      </c>
      <c r="R204" s="6">
        <f t="shared" si="12"/>
        <v>40818.208333333336</v>
      </c>
      <c r="S204" s="6">
        <f t="shared" si="12"/>
        <v>40822.208333333336</v>
      </c>
      <c r="T204">
        <f t="shared" si="13"/>
        <v>2011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1"/>
        <v>3.3719999999999999</v>
      </c>
      <c r="P205" t="s">
        <v>2037</v>
      </c>
      <c r="Q205" t="s">
        <v>2038</v>
      </c>
      <c r="R205" s="6">
        <f t="shared" si="12"/>
        <v>42752.25</v>
      </c>
      <c r="S205" s="6">
        <f t="shared" si="12"/>
        <v>42754.25</v>
      </c>
      <c r="T205">
        <f t="shared" si="13"/>
        <v>2017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1"/>
        <v>431.84615384615387</v>
      </c>
      <c r="P206" t="s">
        <v>2033</v>
      </c>
      <c r="Q206" t="s">
        <v>2056</v>
      </c>
      <c r="R206" s="6">
        <f t="shared" si="12"/>
        <v>40636.208333333336</v>
      </c>
      <c r="S206" s="6">
        <f t="shared" si="12"/>
        <v>40646.208333333336</v>
      </c>
      <c r="T206">
        <f t="shared" si="13"/>
        <v>2011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1"/>
        <v>38.844444444444441</v>
      </c>
      <c r="P207" t="s">
        <v>2037</v>
      </c>
      <c r="Q207" t="s">
        <v>2038</v>
      </c>
      <c r="R207" s="6">
        <f t="shared" si="12"/>
        <v>43390.208333333328</v>
      </c>
      <c r="S207" s="6">
        <f t="shared" si="12"/>
        <v>43402.208333333328</v>
      </c>
      <c r="T207">
        <f t="shared" si="13"/>
        <v>2018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1"/>
        <v>425.7</v>
      </c>
      <c r="P208" t="s">
        <v>2045</v>
      </c>
      <c r="Q208" t="s">
        <v>2051</v>
      </c>
      <c r="R208" s="6">
        <f t="shared" si="12"/>
        <v>40236.25</v>
      </c>
      <c r="S208" s="6">
        <f t="shared" si="12"/>
        <v>40245.25</v>
      </c>
      <c r="T208">
        <f t="shared" si="13"/>
        <v>2010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1"/>
        <v>101.12239715591672</v>
      </c>
      <c r="P209" t="s">
        <v>2033</v>
      </c>
      <c r="Q209" t="s">
        <v>2034</v>
      </c>
      <c r="R209" s="6">
        <f t="shared" si="12"/>
        <v>43340.208333333328</v>
      </c>
      <c r="S209" s="6">
        <f t="shared" si="12"/>
        <v>43360.208333333328</v>
      </c>
      <c r="T209">
        <f t="shared" si="13"/>
        <v>2018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1"/>
        <v>21.188688946015425</v>
      </c>
      <c r="P210" t="s">
        <v>2039</v>
      </c>
      <c r="Q210" t="s">
        <v>2040</v>
      </c>
      <c r="R210" s="6">
        <f t="shared" si="12"/>
        <v>43048.25</v>
      </c>
      <c r="S210" s="6">
        <f t="shared" si="12"/>
        <v>43072.25</v>
      </c>
      <c r="T210">
        <f t="shared" si="13"/>
        <v>2017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1"/>
        <v>67.425531914893625</v>
      </c>
      <c r="P211" t="s">
        <v>2039</v>
      </c>
      <c r="Q211" t="s">
        <v>2040</v>
      </c>
      <c r="R211" s="6">
        <f t="shared" si="12"/>
        <v>42496.208333333328</v>
      </c>
      <c r="S211" s="6">
        <f t="shared" si="12"/>
        <v>42503.208333333328</v>
      </c>
      <c r="T211">
        <f t="shared" si="13"/>
        <v>2016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1"/>
        <v>94.923371647509583</v>
      </c>
      <c r="P212" t="s">
        <v>2039</v>
      </c>
      <c r="Q212" t="s">
        <v>2061</v>
      </c>
      <c r="R212" s="6">
        <f t="shared" si="12"/>
        <v>42797.25</v>
      </c>
      <c r="S212" s="6">
        <f t="shared" si="12"/>
        <v>42824.208333333328</v>
      </c>
      <c r="T212">
        <f t="shared" si="13"/>
        <v>2017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1"/>
        <v>151.85185185185185</v>
      </c>
      <c r="P213" t="s">
        <v>2037</v>
      </c>
      <c r="Q213" t="s">
        <v>2038</v>
      </c>
      <c r="R213" s="6">
        <f t="shared" si="12"/>
        <v>41513.208333333336</v>
      </c>
      <c r="S213" s="6">
        <f t="shared" si="12"/>
        <v>41537.208333333336</v>
      </c>
      <c r="T213">
        <f t="shared" si="13"/>
        <v>2013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1"/>
        <v>195.16382252559728</v>
      </c>
      <c r="P214" t="s">
        <v>2037</v>
      </c>
      <c r="Q214" t="s">
        <v>2038</v>
      </c>
      <c r="R214" s="6">
        <f t="shared" si="12"/>
        <v>43814.25</v>
      </c>
      <c r="S214" s="6">
        <f t="shared" si="12"/>
        <v>43860.25</v>
      </c>
      <c r="T214">
        <f t="shared" si="13"/>
        <v>2019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1"/>
        <v>1023.1428571428571</v>
      </c>
      <c r="P215" t="s">
        <v>2033</v>
      </c>
      <c r="Q215" t="s">
        <v>2043</v>
      </c>
      <c r="R215" s="6">
        <f t="shared" si="12"/>
        <v>40488.208333333336</v>
      </c>
      <c r="S215" s="6">
        <f t="shared" si="12"/>
        <v>40496.25</v>
      </c>
      <c r="T215">
        <f t="shared" si="13"/>
        <v>2010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1"/>
        <v>3.841836734693878</v>
      </c>
      <c r="P216" t="s">
        <v>2033</v>
      </c>
      <c r="Q216" t="s">
        <v>2034</v>
      </c>
      <c r="R216" s="6">
        <f t="shared" si="12"/>
        <v>40409.208333333336</v>
      </c>
      <c r="S216" s="6">
        <f t="shared" si="12"/>
        <v>40415.208333333336</v>
      </c>
      <c r="T216">
        <f t="shared" si="13"/>
        <v>2010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1"/>
        <v>155.07066557107643</v>
      </c>
      <c r="P217" t="s">
        <v>2037</v>
      </c>
      <c r="Q217" t="s">
        <v>2038</v>
      </c>
      <c r="R217" s="6">
        <f t="shared" si="12"/>
        <v>43509.25</v>
      </c>
      <c r="S217" s="6">
        <f t="shared" si="12"/>
        <v>43511.25</v>
      </c>
      <c r="T217">
        <f t="shared" si="13"/>
        <v>2019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1"/>
        <v>44.753477588871718</v>
      </c>
      <c r="P218" t="s">
        <v>2037</v>
      </c>
      <c r="Q218" t="s">
        <v>2038</v>
      </c>
      <c r="R218" s="6">
        <f t="shared" si="12"/>
        <v>40869.25</v>
      </c>
      <c r="S218" s="6">
        <f t="shared" si="12"/>
        <v>40871.25</v>
      </c>
      <c r="T218">
        <f t="shared" si="13"/>
        <v>2011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1"/>
        <v>215.94736842105263</v>
      </c>
      <c r="P219" t="s">
        <v>2039</v>
      </c>
      <c r="Q219" t="s">
        <v>2061</v>
      </c>
      <c r="R219" s="6">
        <f t="shared" si="12"/>
        <v>43583.208333333328</v>
      </c>
      <c r="S219" s="6">
        <f t="shared" si="12"/>
        <v>43592.208333333328</v>
      </c>
      <c r="T219">
        <f t="shared" si="13"/>
        <v>2019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1"/>
        <v>332.12709832134288</v>
      </c>
      <c r="P220" t="s">
        <v>2039</v>
      </c>
      <c r="Q220" t="s">
        <v>2050</v>
      </c>
      <c r="R220" s="6">
        <f t="shared" si="12"/>
        <v>40858.25</v>
      </c>
      <c r="S220" s="6">
        <f t="shared" si="12"/>
        <v>40892.25</v>
      </c>
      <c r="T220">
        <f t="shared" si="13"/>
        <v>2011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1"/>
        <v>8.4430379746835449</v>
      </c>
      <c r="P221" t="s">
        <v>2039</v>
      </c>
      <c r="Q221" t="s">
        <v>2047</v>
      </c>
      <c r="R221" s="6">
        <f t="shared" si="12"/>
        <v>41137.208333333336</v>
      </c>
      <c r="S221" s="6">
        <f t="shared" si="12"/>
        <v>41149.208333333336</v>
      </c>
      <c r="T221">
        <f t="shared" si="13"/>
        <v>2012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1"/>
        <v>98.625514403292186</v>
      </c>
      <c r="P222" t="s">
        <v>2037</v>
      </c>
      <c r="Q222" t="s">
        <v>2038</v>
      </c>
      <c r="R222" s="6">
        <f t="shared" si="12"/>
        <v>40725.208333333336</v>
      </c>
      <c r="S222" s="6">
        <f t="shared" si="12"/>
        <v>40743.208333333336</v>
      </c>
      <c r="T222">
        <f t="shared" si="13"/>
        <v>2011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1"/>
        <v>137.97916666666669</v>
      </c>
      <c r="P223" t="s">
        <v>2031</v>
      </c>
      <c r="Q223" t="s">
        <v>2032</v>
      </c>
      <c r="R223" s="6">
        <f t="shared" si="12"/>
        <v>41081.208333333336</v>
      </c>
      <c r="S223" s="6">
        <f t="shared" si="12"/>
        <v>41083.208333333336</v>
      </c>
      <c r="T223">
        <f t="shared" si="13"/>
        <v>2012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1"/>
        <v>93.81099656357388</v>
      </c>
      <c r="P224" t="s">
        <v>2052</v>
      </c>
      <c r="Q224" t="s">
        <v>2053</v>
      </c>
      <c r="R224" s="6">
        <f t="shared" si="12"/>
        <v>41914.208333333336</v>
      </c>
      <c r="S224" s="6">
        <f t="shared" si="12"/>
        <v>41915.208333333336</v>
      </c>
      <c r="T224">
        <f t="shared" si="13"/>
        <v>2014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1"/>
        <v>403.63930885529157</v>
      </c>
      <c r="P225" t="s">
        <v>2037</v>
      </c>
      <c r="Q225" t="s">
        <v>2038</v>
      </c>
      <c r="R225" s="6">
        <f t="shared" si="12"/>
        <v>42445.208333333328</v>
      </c>
      <c r="S225" s="6">
        <f t="shared" si="12"/>
        <v>42459.208333333328</v>
      </c>
      <c r="T225">
        <f t="shared" si="13"/>
        <v>2016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1"/>
        <v>260.1740412979351</v>
      </c>
      <c r="P226" t="s">
        <v>2039</v>
      </c>
      <c r="Q226" t="s">
        <v>2061</v>
      </c>
      <c r="R226" s="6">
        <f t="shared" si="12"/>
        <v>41906.208333333336</v>
      </c>
      <c r="S226" s="6">
        <f t="shared" si="12"/>
        <v>41951.25</v>
      </c>
      <c r="T226">
        <f t="shared" si="13"/>
        <v>2014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1"/>
        <v>366.63333333333333</v>
      </c>
      <c r="P227" t="s">
        <v>2033</v>
      </c>
      <c r="Q227" t="s">
        <v>2034</v>
      </c>
      <c r="R227" s="6">
        <f t="shared" si="12"/>
        <v>41762.208333333336</v>
      </c>
      <c r="S227" s="6">
        <f t="shared" si="12"/>
        <v>41762.208333333336</v>
      </c>
      <c r="T227">
        <f t="shared" si="13"/>
        <v>2014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1"/>
        <v>168.72085385878489</v>
      </c>
      <c r="P228" t="s">
        <v>2052</v>
      </c>
      <c r="Q228" t="s">
        <v>2053</v>
      </c>
      <c r="R228" s="6">
        <f t="shared" si="12"/>
        <v>40276.208333333336</v>
      </c>
      <c r="S228" s="6">
        <f t="shared" si="12"/>
        <v>40313.208333333336</v>
      </c>
      <c r="T228">
        <f t="shared" si="13"/>
        <v>2010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1"/>
        <v>119.90717911530093</v>
      </c>
      <c r="P229" t="s">
        <v>2048</v>
      </c>
      <c r="Q229" t="s">
        <v>2059</v>
      </c>
      <c r="R229" s="6">
        <f t="shared" si="12"/>
        <v>42139.208333333328</v>
      </c>
      <c r="S229" s="6">
        <f t="shared" si="12"/>
        <v>42145.208333333328</v>
      </c>
      <c r="T229">
        <f t="shared" si="13"/>
        <v>2015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1"/>
        <v>193.68925233644859</v>
      </c>
      <c r="P230" t="s">
        <v>2039</v>
      </c>
      <c r="Q230" t="s">
        <v>2047</v>
      </c>
      <c r="R230" s="6">
        <f t="shared" si="12"/>
        <v>42613.208333333328</v>
      </c>
      <c r="S230" s="6">
        <f t="shared" si="12"/>
        <v>42638.208333333328</v>
      </c>
      <c r="T230">
        <f t="shared" si="13"/>
        <v>2016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1"/>
        <v>420.16666666666669</v>
      </c>
      <c r="P231" t="s">
        <v>2048</v>
      </c>
      <c r="Q231" t="s">
        <v>2059</v>
      </c>
      <c r="R231" s="6">
        <f t="shared" si="12"/>
        <v>42887.208333333328</v>
      </c>
      <c r="S231" s="6">
        <f t="shared" si="12"/>
        <v>42935.208333333328</v>
      </c>
      <c r="T231">
        <f t="shared" si="13"/>
        <v>2017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1"/>
        <v>76.708333333333329</v>
      </c>
      <c r="P232" t="s">
        <v>2048</v>
      </c>
      <c r="Q232" t="s">
        <v>2049</v>
      </c>
      <c r="R232" s="6">
        <f t="shared" si="12"/>
        <v>43805.25</v>
      </c>
      <c r="S232" s="6">
        <f t="shared" si="12"/>
        <v>43805.25</v>
      </c>
      <c r="T232">
        <f t="shared" si="13"/>
        <v>2019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1"/>
        <v>171.26470588235293</v>
      </c>
      <c r="P233" t="s">
        <v>2037</v>
      </c>
      <c r="Q233" t="s">
        <v>2038</v>
      </c>
      <c r="R233" s="6">
        <f t="shared" si="12"/>
        <v>41415.208333333336</v>
      </c>
      <c r="S233" s="6">
        <f t="shared" si="12"/>
        <v>41473.208333333336</v>
      </c>
      <c r="T233">
        <f t="shared" si="13"/>
        <v>2013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1"/>
        <v>157.89473684210526</v>
      </c>
      <c r="P234" t="s">
        <v>2037</v>
      </c>
      <c r="Q234" t="s">
        <v>2038</v>
      </c>
      <c r="R234" s="6">
        <f t="shared" si="12"/>
        <v>42576.208333333328</v>
      </c>
      <c r="S234" s="6">
        <f t="shared" si="12"/>
        <v>42577.208333333328</v>
      </c>
      <c r="T234">
        <f t="shared" si="13"/>
        <v>2016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1"/>
        <v>109.08</v>
      </c>
      <c r="P235" t="s">
        <v>2039</v>
      </c>
      <c r="Q235" t="s">
        <v>2047</v>
      </c>
      <c r="R235" s="6">
        <f t="shared" si="12"/>
        <v>40706.208333333336</v>
      </c>
      <c r="S235" s="6">
        <f t="shared" si="12"/>
        <v>40722.208333333336</v>
      </c>
      <c r="T235">
        <f t="shared" si="13"/>
        <v>2011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1"/>
        <v>41.732558139534881</v>
      </c>
      <c r="P236" t="s">
        <v>2048</v>
      </c>
      <c r="Q236" t="s">
        <v>2049</v>
      </c>
      <c r="R236" s="6">
        <f t="shared" si="12"/>
        <v>42969.208333333328</v>
      </c>
      <c r="S236" s="6">
        <f t="shared" si="12"/>
        <v>42976.208333333328</v>
      </c>
      <c r="T236">
        <f t="shared" si="13"/>
        <v>2017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1"/>
        <v>10.944303797468354</v>
      </c>
      <c r="P237" t="s">
        <v>2039</v>
      </c>
      <c r="Q237" t="s">
        <v>2047</v>
      </c>
      <c r="R237" s="6">
        <f t="shared" si="12"/>
        <v>42779.25</v>
      </c>
      <c r="S237" s="6">
        <f t="shared" si="12"/>
        <v>42784.25</v>
      </c>
      <c r="T237">
        <f t="shared" si="13"/>
        <v>2017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1"/>
        <v>159.3763440860215</v>
      </c>
      <c r="P238" t="s">
        <v>2033</v>
      </c>
      <c r="Q238" t="s">
        <v>2034</v>
      </c>
      <c r="R238" s="6">
        <f t="shared" si="12"/>
        <v>43641.208333333328</v>
      </c>
      <c r="S238" s="6">
        <f t="shared" si="12"/>
        <v>43648.208333333328</v>
      </c>
      <c r="T238">
        <f t="shared" si="13"/>
        <v>2019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1"/>
        <v>422.41666666666669</v>
      </c>
      <c r="P239" t="s">
        <v>2039</v>
      </c>
      <c r="Q239" t="s">
        <v>2047</v>
      </c>
      <c r="R239" s="6">
        <f t="shared" si="12"/>
        <v>41754.208333333336</v>
      </c>
      <c r="S239" s="6">
        <f t="shared" si="12"/>
        <v>41756.208333333336</v>
      </c>
      <c r="T239">
        <f t="shared" si="13"/>
        <v>2014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1"/>
        <v>97.71875</v>
      </c>
      <c r="P240" t="s">
        <v>2037</v>
      </c>
      <c r="Q240" t="s">
        <v>2038</v>
      </c>
      <c r="R240" s="6">
        <f t="shared" si="12"/>
        <v>43083.25</v>
      </c>
      <c r="S240" s="6">
        <f t="shared" si="12"/>
        <v>43108.25</v>
      </c>
      <c r="T240">
        <f t="shared" si="13"/>
        <v>2017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1"/>
        <v>418.78911564625849</v>
      </c>
      <c r="P241" t="s">
        <v>2035</v>
      </c>
      <c r="Q241" t="s">
        <v>2044</v>
      </c>
      <c r="R241" s="6">
        <f t="shared" si="12"/>
        <v>42245.208333333328</v>
      </c>
      <c r="S241" s="6">
        <f t="shared" si="12"/>
        <v>42249.208333333328</v>
      </c>
      <c r="T241">
        <f t="shared" si="13"/>
        <v>2015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1"/>
        <v>101.91632047477745</v>
      </c>
      <c r="P242" t="s">
        <v>2037</v>
      </c>
      <c r="Q242" t="s">
        <v>2038</v>
      </c>
      <c r="R242" s="6">
        <f t="shared" si="12"/>
        <v>40396.208333333336</v>
      </c>
      <c r="S242" s="6">
        <f t="shared" si="12"/>
        <v>40397.208333333336</v>
      </c>
      <c r="T242">
        <f t="shared" si="13"/>
        <v>2010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1"/>
        <v>127.72619047619047</v>
      </c>
      <c r="P243" t="s">
        <v>2045</v>
      </c>
      <c r="Q243" t="s">
        <v>2046</v>
      </c>
      <c r="R243" s="6">
        <f t="shared" si="12"/>
        <v>41742.208333333336</v>
      </c>
      <c r="S243" s="6">
        <f t="shared" si="12"/>
        <v>41752.208333333336</v>
      </c>
      <c r="T243">
        <f t="shared" si="13"/>
        <v>2014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1"/>
        <v>445.21739130434781</v>
      </c>
      <c r="P244" t="s">
        <v>2033</v>
      </c>
      <c r="Q244" t="s">
        <v>2034</v>
      </c>
      <c r="R244" s="6">
        <f t="shared" si="12"/>
        <v>42865.208333333328</v>
      </c>
      <c r="S244" s="6">
        <f t="shared" si="12"/>
        <v>42875.208333333328</v>
      </c>
      <c r="T244">
        <f t="shared" si="13"/>
        <v>2017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1"/>
        <v>569.71428571428578</v>
      </c>
      <c r="P245" t="s">
        <v>2037</v>
      </c>
      <c r="Q245" t="s">
        <v>2038</v>
      </c>
      <c r="R245" s="6">
        <f t="shared" si="12"/>
        <v>43163.25</v>
      </c>
      <c r="S245" s="6">
        <f t="shared" si="12"/>
        <v>43166.25</v>
      </c>
      <c r="T245">
        <f t="shared" si="13"/>
        <v>2018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1"/>
        <v>509.34482758620686</v>
      </c>
      <c r="P246" t="s">
        <v>2037</v>
      </c>
      <c r="Q246" t="s">
        <v>2038</v>
      </c>
      <c r="R246" s="6">
        <f t="shared" si="12"/>
        <v>41834.208333333336</v>
      </c>
      <c r="S246" s="6">
        <f t="shared" si="12"/>
        <v>41886.208333333336</v>
      </c>
      <c r="T246">
        <f t="shared" si="13"/>
        <v>2014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1"/>
        <v>325.5333333333333</v>
      </c>
      <c r="P247" t="s">
        <v>2037</v>
      </c>
      <c r="Q247" t="s">
        <v>2038</v>
      </c>
      <c r="R247" s="6">
        <f t="shared" si="12"/>
        <v>41736.208333333336</v>
      </c>
      <c r="S247" s="6">
        <f t="shared" si="12"/>
        <v>41737.208333333336</v>
      </c>
      <c r="T247">
        <f t="shared" si="13"/>
        <v>2014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1"/>
        <v>932.61616161616166</v>
      </c>
      <c r="P248" t="s">
        <v>2035</v>
      </c>
      <c r="Q248" t="s">
        <v>2036</v>
      </c>
      <c r="R248" s="6">
        <f t="shared" si="12"/>
        <v>41491.208333333336</v>
      </c>
      <c r="S248" s="6">
        <f t="shared" si="12"/>
        <v>41495.208333333336</v>
      </c>
      <c r="T248">
        <f t="shared" si="13"/>
        <v>2013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1"/>
        <v>211.33870967741933</v>
      </c>
      <c r="P249" t="s">
        <v>2045</v>
      </c>
      <c r="Q249" t="s">
        <v>2051</v>
      </c>
      <c r="R249" s="6">
        <f t="shared" si="12"/>
        <v>42726.25</v>
      </c>
      <c r="S249" s="6">
        <f t="shared" si="12"/>
        <v>42741.25</v>
      </c>
      <c r="T249">
        <f t="shared" si="13"/>
        <v>2016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1"/>
        <v>273.32520325203251</v>
      </c>
      <c r="P250" t="s">
        <v>2048</v>
      </c>
      <c r="Q250" t="s">
        <v>2059</v>
      </c>
      <c r="R250" s="6">
        <f t="shared" si="12"/>
        <v>42004.25</v>
      </c>
      <c r="S250" s="6">
        <f t="shared" si="12"/>
        <v>42009.25</v>
      </c>
      <c r="T250">
        <f t="shared" si="13"/>
        <v>2014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1"/>
        <v>3</v>
      </c>
      <c r="P251" t="s">
        <v>2045</v>
      </c>
      <c r="Q251" t="s">
        <v>2057</v>
      </c>
      <c r="R251" s="6">
        <f t="shared" si="12"/>
        <v>42006.25</v>
      </c>
      <c r="S251" s="6">
        <f t="shared" si="12"/>
        <v>42013.25</v>
      </c>
      <c r="T251">
        <f t="shared" si="13"/>
        <v>2015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1"/>
        <v>54.084507042253513</v>
      </c>
      <c r="P252" t="s">
        <v>2033</v>
      </c>
      <c r="Q252" t="s">
        <v>2034</v>
      </c>
      <c r="R252" s="6">
        <f t="shared" si="12"/>
        <v>40203.25</v>
      </c>
      <c r="S252" s="6">
        <f t="shared" si="12"/>
        <v>40238.25</v>
      </c>
      <c r="T252">
        <f t="shared" si="13"/>
        <v>2010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1"/>
        <v>626.29999999999995</v>
      </c>
      <c r="P253" t="s">
        <v>2037</v>
      </c>
      <c r="Q253" t="s">
        <v>2038</v>
      </c>
      <c r="R253" s="6">
        <f t="shared" si="12"/>
        <v>41252.25</v>
      </c>
      <c r="S253" s="6">
        <f t="shared" si="12"/>
        <v>41254.25</v>
      </c>
      <c r="T253">
        <f t="shared" si="13"/>
        <v>2012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1"/>
        <v>89.021399176954731</v>
      </c>
      <c r="P254" t="s">
        <v>2037</v>
      </c>
      <c r="Q254" t="s">
        <v>2038</v>
      </c>
      <c r="R254" s="6">
        <f t="shared" si="12"/>
        <v>41572.208333333336</v>
      </c>
      <c r="S254" s="6">
        <f t="shared" si="12"/>
        <v>41577.208333333336</v>
      </c>
      <c r="T254">
        <f t="shared" si="13"/>
        <v>2013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1"/>
        <v>184.89130434782609</v>
      </c>
      <c r="P255" t="s">
        <v>2039</v>
      </c>
      <c r="Q255" t="s">
        <v>2042</v>
      </c>
      <c r="R255" s="6">
        <f t="shared" si="12"/>
        <v>40641.208333333336</v>
      </c>
      <c r="S255" s="6">
        <f t="shared" si="12"/>
        <v>40653.208333333336</v>
      </c>
      <c r="T255">
        <f t="shared" si="13"/>
        <v>2011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1"/>
        <v>120.16770186335404</v>
      </c>
      <c r="P256" t="s">
        <v>2045</v>
      </c>
      <c r="Q256" t="s">
        <v>2046</v>
      </c>
      <c r="R256" s="6">
        <f t="shared" si="12"/>
        <v>42787.25</v>
      </c>
      <c r="S256" s="6">
        <f t="shared" si="12"/>
        <v>42789.25</v>
      </c>
      <c r="T256">
        <f t="shared" si="13"/>
        <v>2017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1"/>
        <v>23.390243902439025</v>
      </c>
      <c r="P257" t="s">
        <v>2033</v>
      </c>
      <c r="Q257" t="s">
        <v>2034</v>
      </c>
      <c r="R257" s="6">
        <f t="shared" si="12"/>
        <v>40590.25</v>
      </c>
      <c r="S257" s="6">
        <f t="shared" si="12"/>
        <v>40595.25</v>
      </c>
      <c r="T257">
        <f t="shared" si="13"/>
        <v>2011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1"/>
        <v>146</v>
      </c>
      <c r="P258" t="s">
        <v>2033</v>
      </c>
      <c r="Q258" t="s">
        <v>2034</v>
      </c>
      <c r="R258" s="6">
        <f t="shared" si="12"/>
        <v>42393.25</v>
      </c>
      <c r="S258" s="6">
        <f t="shared" si="12"/>
        <v>42430.25</v>
      </c>
      <c r="T258">
        <f t="shared" si="13"/>
        <v>2016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4">(E260/D260*100)</f>
        <v>268.48</v>
      </c>
      <c r="P259" t="s">
        <v>2037</v>
      </c>
      <c r="Q259" t="s">
        <v>2038</v>
      </c>
      <c r="R259" s="6">
        <f t="shared" ref="R259:S322" si="15">(((J259/60)/60)/24)+DATE(1970,1,1)</f>
        <v>41338.25</v>
      </c>
      <c r="S259" s="6">
        <f t="shared" si="15"/>
        <v>41352.208333333336</v>
      </c>
      <c r="T259">
        <f t="shared" ref="T259:T322" si="16">(YEAR(R259))</f>
        <v>2013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4"/>
        <v>597.5</v>
      </c>
      <c r="P260" t="s">
        <v>2037</v>
      </c>
      <c r="Q260" t="s">
        <v>2038</v>
      </c>
      <c r="R260" s="6">
        <f t="shared" si="15"/>
        <v>42712.25</v>
      </c>
      <c r="S260" s="6">
        <f t="shared" si="15"/>
        <v>42732.25</v>
      </c>
      <c r="T260">
        <f t="shared" si="16"/>
        <v>2016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4"/>
        <v>157.69841269841268</v>
      </c>
      <c r="P261" t="s">
        <v>2052</v>
      </c>
      <c r="Q261" t="s">
        <v>2053</v>
      </c>
      <c r="R261" s="6">
        <f t="shared" si="15"/>
        <v>41251.25</v>
      </c>
      <c r="S261" s="6">
        <f t="shared" si="15"/>
        <v>41270.25</v>
      </c>
      <c r="T261">
        <f t="shared" si="16"/>
        <v>2012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4"/>
        <v>31.201660735468568</v>
      </c>
      <c r="P262" t="s">
        <v>2033</v>
      </c>
      <c r="Q262" t="s">
        <v>2034</v>
      </c>
      <c r="R262" s="6">
        <f t="shared" si="15"/>
        <v>41180.208333333336</v>
      </c>
      <c r="S262" s="6">
        <f t="shared" si="15"/>
        <v>41192.208333333336</v>
      </c>
      <c r="T262">
        <f t="shared" si="16"/>
        <v>2012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4"/>
        <v>313.41176470588238</v>
      </c>
      <c r="P263" t="s">
        <v>2033</v>
      </c>
      <c r="Q263" t="s">
        <v>2034</v>
      </c>
      <c r="R263" s="6">
        <f t="shared" si="15"/>
        <v>40415.208333333336</v>
      </c>
      <c r="S263" s="6">
        <f t="shared" si="15"/>
        <v>40419.208333333336</v>
      </c>
      <c r="T263">
        <f t="shared" si="16"/>
        <v>2010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4"/>
        <v>370.89655172413791</v>
      </c>
      <c r="P264" t="s">
        <v>2033</v>
      </c>
      <c r="Q264" t="s">
        <v>2043</v>
      </c>
      <c r="R264" s="6">
        <f t="shared" si="15"/>
        <v>40638.208333333336</v>
      </c>
      <c r="S264" s="6">
        <f t="shared" si="15"/>
        <v>40664.208333333336</v>
      </c>
      <c r="T264">
        <f t="shared" si="16"/>
        <v>2011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4"/>
        <v>362.66447368421052</v>
      </c>
      <c r="P265" t="s">
        <v>2052</v>
      </c>
      <c r="Q265" t="s">
        <v>2053</v>
      </c>
      <c r="R265" s="6">
        <f t="shared" si="15"/>
        <v>40187.25</v>
      </c>
      <c r="S265" s="6">
        <f t="shared" si="15"/>
        <v>40187.25</v>
      </c>
      <c r="T265">
        <f t="shared" si="16"/>
        <v>2010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4"/>
        <v>123.08163265306122</v>
      </c>
      <c r="P266" t="s">
        <v>2037</v>
      </c>
      <c r="Q266" t="s">
        <v>2038</v>
      </c>
      <c r="R266" s="6">
        <f t="shared" si="15"/>
        <v>41317.25</v>
      </c>
      <c r="S266" s="6">
        <f t="shared" si="15"/>
        <v>41333.25</v>
      </c>
      <c r="T266">
        <f t="shared" si="16"/>
        <v>2013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4"/>
        <v>76.766756032171585</v>
      </c>
      <c r="P267" t="s">
        <v>2037</v>
      </c>
      <c r="Q267" t="s">
        <v>2038</v>
      </c>
      <c r="R267" s="6">
        <f t="shared" si="15"/>
        <v>42372.25</v>
      </c>
      <c r="S267" s="6">
        <f t="shared" si="15"/>
        <v>42416.25</v>
      </c>
      <c r="T267">
        <f t="shared" si="16"/>
        <v>2016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4"/>
        <v>233.62012987012989</v>
      </c>
      <c r="P268" t="s">
        <v>2033</v>
      </c>
      <c r="Q268" t="s">
        <v>2056</v>
      </c>
      <c r="R268" s="6">
        <f t="shared" si="15"/>
        <v>41950.25</v>
      </c>
      <c r="S268" s="6">
        <f t="shared" si="15"/>
        <v>41983.25</v>
      </c>
      <c r="T268">
        <f t="shared" si="16"/>
        <v>2014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4"/>
        <v>180.53333333333333</v>
      </c>
      <c r="P269" t="s">
        <v>2037</v>
      </c>
      <c r="Q269" t="s">
        <v>2038</v>
      </c>
      <c r="R269" s="6">
        <f t="shared" si="15"/>
        <v>41206.208333333336</v>
      </c>
      <c r="S269" s="6">
        <f t="shared" si="15"/>
        <v>41222.25</v>
      </c>
      <c r="T269">
        <f t="shared" si="16"/>
        <v>2012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4"/>
        <v>252.62857142857143</v>
      </c>
      <c r="P270" t="s">
        <v>2039</v>
      </c>
      <c r="Q270" t="s">
        <v>2040</v>
      </c>
      <c r="R270" s="6">
        <f t="shared" si="15"/>
        <v>41186.208333333336</v>
      </c>
      <c r="S270" s="6">
        <f t="shared" si="15"/>
        <v>41232.25</v>
      </c>
      <c r="T270">
        <f t="shared" si="16"/>
        <v>2012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4"/>
        <v>27.176538240368025</v>
      </c>
      <c r="P271" t="s">
        <v>2039</v>
      </c>
      <c r="Q271" t="s">
        <v>2058</v>
      </c>
      <c r="R271" s="6">
        <f t="shared" si="15"/>
        <v>43496.25</v>
      </c>
      <c r="S271" s="6">
        <f t="shared" si="15"/>
        <v>43517.25</v>
      </c>
      <c r="T271">
        <f t="shared" si="16"/>
        <v>2019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4"/>
        <v>1.2706571242680547</v>
      </c>
      <c r="P272" t="s">
        <v>2048</v>
      </c>
      <c r="Q272" t="s">
        <v>2049</v>
      </c>
      <c r="R272" s="6">
        <f t="shared" si="15"/>
        <v>40514.25</v>
      </c>
      <c r="S272" s="6">
        <f t="shared" si="15"/>
        <v>40516.25</v>
      </c>
      <c r="T272">
        <f t="shared" si="16"/>
        <v>2010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4"/>
        <v>304.0097847358121</v>
      </c>
      <c r="P273" t="s">
        <v>2052</v>
      </c>
      <c r="Q273" t="s">
        <v>2053</v>
      </c>
      <c r="R273" s="6">
        <f t="shared" si="15"/>
        <v>42345.25</v>
      </c>
      <c r="S273" s="6">
        <f t="shared" si="15"/>
        <v>42376.25</v>
      </c>
      <c r="T273">
        <f t="shared" si="16"/>
        <v>2015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4"/>
        <v>137.23076923076923</v>
      </c>
      <c r="P274" t="s">
        <v>2037</v>
      </c>
      <c r="Q274" t="s">
        <v>2038</v>
      </c>
      <c r="R274" s="6">
        <f t="shared" si="15"/>
        <v>43656.208333333328</v>
      </c>
      <c r="S274" s="6">
        <f t="shared" si="15"/>
        <v>43681.208333333328</v>
      </c>
      <c r="T274">
        <f t="shared" si="16"/>
        <v>2019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4"/>
        <v>32.208333333333336</v>
      </c>
      <c r="P275" t="s">
        <v>2037</v>
      </c>
      <c r="Q275" t="s">
        <v>2038</v>
      </c>
      <c r="R275" s="6">
        <f t="shared" si="15"/>
        <v>42995.208333333328</v>
      </c>
      <c r="S275" s="6">
        <f t="shared" si="15"/>
        <v>42998.208333333328</v>
      </c>
      <c r="T275">
        <f t="shared" si="16"/>
        <v>2017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4"/>
        <v>241.51282051282053</v>
      </c>
      <c r="P276" t="s">
        <v>2037</v>
      </c>
      <c r="Q276" t="s">
        <v>2038</v>
      </c>
      <c r="R276" s="6">
        <f t="shared" si="15"/>
        <v>43045.25</v>
      </c>
      <c r="S276" s="6">
        <f t="shared" si="15"/>
        <v>43050.25</v>
      </c>
      <c r="T276">
        <f t="shared" si="16"/>
        <v>2017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4"/>
        <v>96.8</v>
      </c>
      <c r="P277" t="s">
        <v>2045</v>
      </c>
      <c r="Q277" t="s">
        <v>2057</v>
      </c>
      <c r="R277" s="6">
        <f t="shared" si="15"/>
        <v>43561.208333333328</v>
      </c>
      <c r="S277" s="6">
        <f t="shared" si="15"/>
        <v>43569.208333333328</v>
      </c>
      <c r="T277">
        <f t="shared" si="16"/>
        <v>2019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4"/>
        <v>1066.4285714285716</v>
      </c>
      <c r="P278" t="s">
        <v>2048</v>
      </c>
      <c r="Q278" t="s">
        <v>2049</v>
      </c>
      <c r="R278" s="6">
        <f t="shared" si="15"/>
        <v>41018.208333333336</v>
      </c>
      <c r="S278" s="6">
        <f t="shared" si="15"/>
        <v>41023.208333333336</v>
      </c>
      <c r="T278">
        <f t="shared" si="16"/>
        <v>2012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4"/>
        <v>325.88888888888891</v>
      </c>
      <c r="P279" t="s">
        <v>2037</v>
      </c>
      <c r="Q279" t="s">
        <v>2038</v>
      </c>
      <c r="R279" s="6">
        <f t="shared" si="15"/>
        <v>40378.208333333336</v>
      </c>
      <c r="S279" s="6">
        <f t="shared" si="15"/>
        <v>40380.208333333336</v>
      </c>
      <c r="T279">
        <f t="shared" si="16"/>
        <v>2010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4"/>
        <v>170.70000000000002</v>
      </c>
      <c r="P280" t="s">
        <v>2035</v>
      </c>
      <c r="Q280" t="s">
        <v>2036</v>
      </c>
      <c r="R280" s="6">
        <f t="shared" si="15"/>
        <v>41239.25</v>
      </c>
      <c r="S280" s="6">
        <f t="shared" si="15"/>
        <v>41264.25</v>
      </c>
      <c r="T280">
        <f t="shared" si="16"/>
        <v>2012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4"/>
        <v>581.44000000000005</v>
      </c>
      <c r="P281" t="s">
        <v>2037</v>
      </c>
      <c r="Q281" t="s">
        <v>2038</v>
      </c>
      <c r="R281" s="6">
        <f t="shared" si="15"/>
        <v>43346.208333333328</v>
      </c>
      <c r="S281" s="6">
        <f t="shared" si="15"/>
        <v>43349.208333333328</v>
      </c>
      <c r="T281">
        <f t="shared" si="16"/>
        <v>2018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4"/>
        <v>91.520972644376897</v>
      </c>
      <c r="P282" t="s">
        <v>2039</v>
      </c>
      <c r="Q282" t="s">
        <v>2047</v>
      </c>
      <c r="R282" s="6">
        <f t="shared" si="15"/>
        <v>43060.25</v>
      </c>
      <c r="S282" s="6">
        <f t="shared" si="15"/>
        <v>43066.25</v>
      </c>
      <c r="T282">
        <f t="shared" si="16"/>
        <v>2017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4"/>
        <v>108.04761904761904</v>
      </c>
      <c r="P283" t="s">
        <v>2037</v>
      </c>
      <c r="Q283" t="s">
        <v>2038</v>
      </c>
      <c r="R283" s="6">
        <f t="shared" si="15"/>
        <v>40979.25</v>
      </c>
      <c r="S283" s="6">
        <f t="shared" si="15"/>
        <v>41000.208333333336</v>
      </c>
      <c r="T283">
        <f t="shared" si="16"/>
        <v>2012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4"/>
        <v>18.728395061728396</v>
      </c>
      <c r="P284" t="s">
        <v>2039</v>
      </c>
      <c r="Q284" t="s">
        <v>2058</v>
      </c>
      <c r="R284" s="6">
        <f t="shared" si="15"/>
        <v>42701.25</v>
      </c>
      <c r="S284" s="6">
        <f t="shared" si="15"/>
        <v>42707.25</v>
      </c>
      <c r="T284">
        <f t="shared" si="16"/>
        <v>2016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4"/>
        <v>83.193877551020407</v>
      </c>
      <c r="P285" t="s">
        <v>2033</v>
      </c>
      <c r="Q285" t="s">
        <v>2034</v>
      </c>
      <c r="R285" s="6">
        <f t="shared" si="15"/>
        <v>42520.208333333328</v>
      </c>
      <c r="S285" s="6">
        <f t="shared" si="15"/>
        <v>42525.208333333328</v>
      </c>
      <c r="T285">
        <f t="shared" si="16"/>
        <v>2016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4"/>
        <v>706.33333333333337</v>
      </c>
      <c r="P286" t="s">
        <v>2035</v>
      </c>
      <c r="Q286" t="s">
        <v>2036</v>
      </c>
      <c r="R286" s="6">
        <f t="shared" si="15"/>
        <v>41030.208333333336</v>
      </c>
      <c r="S286" s="6">
        <f t="shared" si="15"/>
        <v>41035.208333333336</v>
      </c>
      <c r="T286">
        <f t="shared" si="16"/>
        <v>2012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4"/>
        <v>17.446030330062445</v>
      </c>
      <c r="P287" t="s">
        <v>2037</v>
      </c>
      <c r="Q287" t="s">
        <v>2038</v>
      </c>
      <c r="R287" s="6">
        <f t="shared" si="15"/>
        <v>42623.208333333328</v>
      </c>
      <c r="S287" s="6">
        <f t="shared" si="15"/>
        <v>42661.208333333328</v>
      </c>
      <c r="T287">
        <f t="shared" si="16"/>
        <v>2016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4"/>
        <v>209.73015873015873</v>
      </c>
      <c r="P288" t="s">
        <v>2037</v>
      </c>
      <c r="Q288" t="s">
        <v>2038</v>
      </c>
      <c r="R288" s="6">
        <f t="shared" si="15"/>
        <v>42697.25</v>
      </c>
      <c r="S288" s="6">
        <f t="shared" si="15"/>
        <v>42704.25</v>
      </c>
      <c r="T288">
        <f t="shared" si="16"/>
        <v>2016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4"/>
        <v>97.785714285714292</v>
      </c>
      <c r="P289" t="s">
        <v>2033</v>
      </c>
      <c r="Q289" t="s">
        <v>2041</v>
      </c>
      <c r="R289" s="6">
        <f t="shared" si="15"/>
        <v>42122.208333333328</v>
      </c>
      <c r="S289" s="6">
        <f t="shared" si="15"/>
        <v>42122.208333333328</v>
      </c>
      <c r="T289">
        <f t="shared" si="16"/>
        <v>2015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4"/>
        <v>1684.25</v>
      </c>
      <c r="P290" t="s">
        <v>2033</v>
      </c>
      <c r="Q290" t="s">
        <v>2055</v>
      </c>
      <c r="R290" s="6">
        <f t="shared" si="15"/>
        <v>40982.208333333336</v>
      </c>
      <c r="S290" s="6">
        <f t="shared" si="15"/>
        <v>40983.208333333336</v>
      </c>
      <c r="T290">
        <f t="shared" si="16"/>
        <v>2012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4"/>
        <v>54.402135231316727</v>
      </c>
      <c r="P291" t="s">
        <v>2037</v>
      </c>
      <c r="Q291" t="s">
        <v>2038</v>
      </c>
      <c r="R291" s="6">
        <f t="shared" si="15"/>
        <v>42219.208333333328</v>
      </c>
      <c r="S291" s="6">
        <f t="shared" si="15"/>
        <v>42222.208333333328</v>
      </c>
      <c r="T291">
        <f t="shared" si="16"/>
        <v>2015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4"/>
        <v>456.61111111111109</v>
      </c>
      <c r="P292" t="s">
        <v>2039</v>
      </c>
      <c r="Q292" t="s">
        <v>2040</v>
      </c>
      <c r="R292" s="6">
        <f t="shared" si="15"/>
        <v>41404.208333333336</v>
      </c>
      <c r="S292" s="6">
        <f t="shared" si="15"/>
        <v>41436.208333333336</v>
      </c>
      <c r="T292">
        <f t="shared" si="16"/>
        <v>2013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4"/>
        <v>9.8219178082191778</v>
      </c>
      <c r="P293" t="s">
        <v>2035</v>
      </c>
      <c r="Q293" t="s">
        <v>2036</v>
      </c>
      <c r="R293" s="6">
        <f t="shared" si="15"/>
        <v>40831.208333333336</v>
      </c>
      <c r="S293" s="6">
        <f t="shared" si="15"/>
        <v>40835.208333333336</v>
      </c>
      <c r="T293">
        <f t="shared" si="16"/>
        <v>2011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4"/>
        <v>16.384615384615383</v>
      </c>
      <c r="P294" t="s">
        <v>2031</v>
      </c>
      <c r="Q294" t="s">
        <v>2032</v>
      </c>
      <c r="R294" s="6">
        <f t="shared" si="15"/>
        <v>40984.208333333336</v>
      </c>
      <c r="S294" s="6">
        <f t="shared" si="15"/>
        <v>41002.208333333336</v>
      </c>
      <c r="T294">
        <f t="shared" si="16"/>
        <v>2012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4"/>
        <v>1339.6666666666667</v>
      </c>
      <c r="P295" t="s">
        <v>2037</v>
      </c>
      <c r="Q295" t="s">
        <v>2038</v>
      </c>
      <c r="R295" s="6">
        <f t="shared" si="15"/>
        <v>40456.208333333336</v>
      </c>
      <c r="S295" s="6">
        <f t="shared" si="15"/>
        <v>40465.208333333336</v>
      </c>
      <c r="T295">
        <f t="shared" si="16"/>
        <v>2010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4"/>
        <v>35.650077760497666</v>
      </c>
      <c r="P296" t="s">
        <v>2037</v>
      </c>
      <c r="Q296" t="s">
        <v>2038</v>
      </c>
      <c r="R296" s="6">
        <f t="shared" si="15"/>
        <v>43399.208333333328</v>
      </c>
      <c r="S296" s="6">
        <f t="shared" si="15"/>
        <v>43411.25</v>
      </c>
      <c r="T296">
        <f t="shared" si="16"/>
        <v>2018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4"/>
        <v>54.950819672131146</v>
      </c>
      <c r="P297" t="s">
        <v>2037</v>
      </c>
      <c r="Q297" t="s">
        <v>2038</v>
      </c>
      <c r="R297" s="6">
        <f t="shared" si="15"/>
        <v>41562.208333333336</v>
      </c>
      <c r="S297" s="6">
        <f t="shared" si="15"/>
        <v>41587.25</v>
      </c>
      <c r="T297">
        <f t="shared" si="16"/>
        <v>2013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4"/>
        <v>94.236111111111114</v>
      </c>
      <c r="P298" t="s">
        <v>2037</v>
      </c>
      <c r="Q298" t="s">
        <v>2038</v>
      </c>
      <c r="R298" s="6">
        <f t="shared" si="15"/>
        <v>43493.25</v>
      </c>
      <c r="S298" s="6">
        <f t="shared" si="15"/>
        <v>43515.25</v>
      </c>
      <c r="T298">
        <f t="shared" si="16"/>
        <v>2019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4"/>
        <v>143.91428571428571</v>
      </c>
      <c r="P299" t="s">
        <v>2037</v>
      </c>
      <c r="Q299" t="s">
        <v>2038</v>
      </c>
      <c r="R299" s="6">
        <f t="shared" si="15"/>
        <v>41653.25</v>
      </c>
      <c r="S299" s="6">
        <f t="shared" si="15"/>
        <v>41662.25</v>
      </c>
      <c r="T299">
        <f t="shared" si="16"/>
        <v>2014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4"/>
        <v>51.421052631578945</v>
      </c>
      <c r="P300" t="s">
        <v>2033</v>
      </c>
      <c r="Q300" t="s">
        <v>2034</v>
      </c>
      <c r="R300" s="6">
        <f t="shared" si="15"/>
        <v>42426.25</v>
      </c>
      <c r="S300" s="6">
        <f t="shared" si="15"/>
        <v>42444.208333333328</v>
      </c>
      <c r="T300">
        <f t="shared" si="16"/>
        <v>2016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4"/>
        <v>5</v>
      </c>
      <c r="P301" t="s">
        <v>2031</v>
      </c>
      <c r="Q301" t="s">
        <v>2032</v>
      </c>
      <c r="R301" s="6">
        <f t="shared" si="15"/>
        <v>42432.25</v>
      </c>
      <c r="S301" s="6">
        <f t="shared" si="15"/>
        <v>42488.208333333328</v>
      </c>
      <c r="T301">
        <f t="shared" si="16"/>
        <v>2016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4"/>
        <v>1344.6666666666667</v>
      </c>
      <c r="P302" t="s">
        <v>2045</v>
      </c>
      <c r="Q302" t="s">
        <v>2046</v>
      </c>
      <c r="R302" s="6">
        <f t="shared" si="15"/>
        <v>42977.208333333328</v>
      </c>
      <c r="S302" s="6">
        <f t="shared" si="15"/>
        <v>42978.208333333328</v>
      </c>
      <c r="T302">
        <f t="shared" si="16"/>
        <v>2017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4"/>
        <v>31.844940867279899</v>
      </c>
      <c r="P303" t="s">
        <v>2039</v>
      </c>
      <c r="Q303" t="s">
        <v>2040</v>
      </c>
      <c r="R303" s="6">
        <f t="shared" si="15"/>
        <v>42061.25</v>
      </c>
      <c r="S303" s="6">
        <f t="shared" si="15"/>
        <v>42078.208333333328</v>
      </c>
      <c r="T303">
        <f t="shared" si="16"/>
        <v>2015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4"/>
        <v>82.617647058823536</v>
      </c>
      <c r="P304" t="s">
        <v>2037</v>
      </c>
      <c r="Q304" t="s">
        <v>2038</v>
      </c>
      <c r="R304" s="6">
        <f t="shared" si="15"/>
        <v>43345.208333333328</v>
      </c>
      <c r="S304" s="6">
        <f t="shared" si="15"/>
        <v>43359.208333333328</v>
      </c>
      <c r="T304">
        <f t="shared" si="16"/>
        <v>2018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4"/>
        <v>546.14285714285722</v>
      </c>
      <c r="P305" t="s">
        <v>2033</v>
      </c>
      <c r="Q305" t="s">
        <v>2043</v>
      </c>
      <c r="R305" s="6">
        <f t="shared" si="15"/>
        <v>42376.25</v>
      </c>
      <c r="S305" s="6">
        <f t="shared" si="15"/>
        <v>42381.25</v>
      </c>
      <c r="T305">
        <f t="shared" si="16"/>
        <v>2016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4"/>
        <v>286.21428571428572</v>
      </c>
      <c r="P306" t="s">
        <v>2039</v>
      </c>
      <c r="Q306" t="s">
        <v>2040</v>
      </c>
      <c r="R306" s="6">
        <f t="shared" si="15"/>
        <v>42589.208333333328</v>
      </c>
      <c r="S306" s="6">
        <f t="shared" si="15"/>
        <v>42630.208333333328</v>
      </c>
      <c r="T306">
        <f t="shared" si="16"/>
        <v>2016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4"/>
        <v>7.9076923076923071</v>
      </c>
      <c r="P307" t="s">
        <v>2037</v>
      </c>
      <c r="Q307" t="s">
        <v>2038</v>
      </c>
      <c r="R307" s="6">
        <f t="shared" si="15"/>
        <v>42448.208333333328</v>
      </c>
      <c r="S307" s="6">
        <f t="shared" si="15"/>
        <v>42489.208333333328</v>
      </c>
      <c r="T307">
        <f t="shared" si="16"/>
        <v>2016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4"/>
        <v>132.13677811550153</v>
      </c>
      <c r="P308" t="s">
        <v>2037</v>
      </c>
      <c r="Q308" t="s">
        <v>2038</v>
      </c>
      <c r="R308" s="6">
        <f t="shared" si="15"/>
        <v>42930.208333333328</v>
      </c>
      <c r="S308" s="6">
        <f t="shared" si="15"/>
        <v>42933.208333333328</v>
      </c>
      <c r="T308">
        <f t="shared" si="16"/>
        <v>2017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4"/>
        <v>74.077834179357026</v>
      </c>
      <c r="P309" t="s">
        <v>2045</v>
      </c>
      <c r="Q309" t="s">
        <v>2051</v>
      </c>
      <c r="R309" s="6">
        <f t="shared" si="15"/>
        <v>41066.208333333336</v>
      </c>
      <c r="S309" s="6">
        <f t="shared" si="15"/>
        <v>41086.208333333336</v>
      </c>
      <c r="T309">
        <f t="shared" si="16"/>
        <v>2012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4"/>
        <v>75.292682926829272</v>
      </c>
      <c r="P310" t="s">
        <v>2037</v>
      </c>
      <c r="Q310" t="s">
        <v>2038</v>
      </c>
      <c r="R310" s="6">
        <f t="shared" si="15"/>
        <v>40651.208333333336</v>
      </c>
      <c r="S310" s="6">
        <f t="shared" si="15"/>
        <v>40652.208333333336</v>
      </c>
      <c r="T310">
        <f t="shared" si="16"/>
        <v>2011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4"/>
        <v>20.333333333333332</v>
      </c>
      <c r="P311" t="s">
        <v>2033</v>
      </c>
      <c r="Q311" t="s">
        <v>2043</v>
      </c>
      <c r="R311" s="6">
        <f t="shared" si="15"/>
        <v>40807.208333333336</v>
      </c>
      <c r="S311" s="6">
        <f t="shared" si="15"/>
        <v>40827.208333333336</v>
      </c>
      <c r="T311">
        <f t="shared" si="16"/>
        <v>2011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4"/>
        <v>203.36507936507937</v>
      </c>
      <c r="P312" t="s">
        <v>2048</v>
      </c>
      <c r="Q312" t="s">
        <v>2049</v>
      </c>
      <c r="R312" s="6">
        <f t="shared" si="15"/>
        <v>40277.208333333336</v>
      </c>
      <c r="S312" s="6">
        <f t="shared" si="15"/>
        <v>40293.208333333336</v>
      </c>
      <c r="T312">
        <f t="shared" si="16"/>
        <v>2010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4"/>
        <v>310.2284263959391</v>
      </c>
      <c r="P313" t="s">
        <v>2037</v>
      </c>
      <c r="Q313" t="s">
        <v>2038</v>
      </c>
      <c r="R313" s="6">
        <f t="shared" si="15"/>
        <v>40590.25</v>
      </c>
      <c r="S313" s="6">
        <f t="shared" si="15"/>
        <v>40602.25</v>
      </c>
      <c r="T313">
        <f t="shared" si="16"/>
        <v>2011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4"/>
        <v>395.31818181818181</v>
      </c>
      <c r="P314" t="s">
        <v>2037</v>
      </c>
      <c r="Q314" t="s">
        <v>2038</v>
      </c>
      <c r="R314" s="6">
        <f t="shared" si="15"/>
        <v>41572.208333333336</v>
      </c>
      <c r="S314" s="6">
        <f t="shared" si="15"/>
        <v>41579.208333333336</v>
      </c>
      <c r="T314">
        <f t="shared" si="16"/>
        <v>2013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4"/>
        <v>294.71428571428572</v>
      </c>
      <c r="P315" t="s">
        <v>2033</v>
      </c>
      <c r="Q315" t="s">
        <v>2034</v>
      </c>
      <c r="R315" s="6">
        <f t="shared" si="15"/>
        <v>40966.25</v>
      </c>
      <c r="S315" s="6">
        <f t="shared" si="15"/>
        <v>40968.25</v>
      </c>
      <c r="T315">
        <f t="shared" si="16"/>
        <v>2012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4"/>
        <v>33.89473684210526</v>
      </c>
      <c r="P316" t="s">
        <v>2039</v>
      </c>
      <c r="Q316" t="s">
        <v>2040</v>
      </c>
      <c r="R316" s="6">
        <f t="shared" si="15"/>
        <v>43536.208333333328</v>
      </c>
      <c r="S316" s="6">
        <f t="shared" si="15"/>
        <v>43541.208333333328</v>
      </c>
      <c r="T316">
        <f t="shared" si="16"/>
        <v>2019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4"/>
        <v>66.677083333333329</v>
      </c>
      <c r="P317" t="s">
        <v>2037</v>
      </c>
      <c r="Q317" t="s">
        <v>2038</v>
      </c>
      <c r="R317" s="6">
        <f t="shared" si="15"/>
        <v>41783.208333333336</v>
      </c>
      <c r="S317" s="6">
        <f t="shared" si="15"/>
        <v>41812.208333333336</v>
      </c>
      <c r="T317">
        <f t="shared" si="16"/>
        <v>2014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4"/>
        <v>19.227272727272727</v>
      </c>
      <c r="P318" t="s">
        <v>2031</v>
      </c>
      <c r="Q318" t="s">
        <v>2032</v>
      </c>
      <c r="R318" s="6">
        <f t="shared" si="15"/>
        <v>43788.25</v>
      </c>
      <c r="S318" s="6">
        <f t="shared" si="15"/>
        <v>43789.25</v>
      </c>
      <c r="T318">
        <f t="shared" si="16"/>
        <v>2019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4"/>
        <v>15.842105263157894</v>
      </c>
      <c r="P319" t="s">
        <v>2037</v>
      </c>
      <c r="Q319" t="s">
        <v>2038</v>
      </c>
      <c r="R319" s="6">
        <f t="shared" si="15"/>
        <v>42869.208333333328</v>
      </c>
      <c r="S319" s="6">
        <f t="shared" si="15"/>
        <v>42882.208333333328</v>
      </c>
      <c r="T319">
        <f t="shared" si="16"/>
        <v>2017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4"/>
        <v>38.702380952380956</v>
      </c>
      <c r="P320" t="s">
        <v>2033</v>
      </c>
      <c r="Q320" t="s">
        <v>2034</v>
      </c>
      <c r="R320" s="6">
        <f t="shared" si="15"/>
        <v>41684.25</v>
      </c>
      <c r="S320" s="6">
        <f t="shared" si="15"/>
        <v>41686.25</v>
      </c>
      <c r="T320">
        <f t="shared" si="16"/>
        <v>2014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4"/>
        <v>9.5876777251184837</v>
      </c>
      <c r="P321" t="s">
        <v>2035</v>
      </c>
      <c r="Q321" t="s">
        <v>2036</v>
      </c>
      <c r="R321" s="6">
        <f t="shared" si="15"/>
        <v>40402.208333333336</v>
      </c>
      <c r="S321" s="6">
        <f t="shared" si="15"/>
        <v>40426.208333333336</v>
      </c>
      <c r="T321">
        <f t="shared" si="16"/>
        <v>2010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4"/>
        <v>94.144366197183089</v>
      </c>
      <c r="P322" t="s">
        <v>2045</v>
      </c>
      <c r="Q322" t="s">
        <v>2051</v>
      </c>
      <c r="R322" s="6">
        <f t="shared" si="15"/>
        <v>40673.208333333336</v>
      </c>
      <c r="S322" s="6">
        <f t="shared" si="15"/>
        <v>40682.208333333336</v>
      </c>
      <c r="T322">
        <f t="shared" si="16"/>
        <v>2011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17">(E324/D324*100)</f>
        <v>166.56234096692114</v>
      </c>
      <c r="P323" t="s">
        <v>2039</v>
      </c>
      <c r="Q323" t="s">
        <v>2050</v>
      </c>
      <c r="R323" s="6">
        <f t="shared" ref="R323:R386" si="18">(((J323/60)/60)/24)+DATE(1970,1,1)</f>
        <v>40634.208333333336</v>
      </c>
      <c r="S323" s="6">
        <f t="shared" ref="S323:S386" si="19">(((K323/60)/60)/24)+DATE(1970,1,1)</f>
        <v>40642.208333333336</v>
      </c>
      <c r="T323">
        <f t="shared" ref="T323:T386" si="20">(YEAR(R323))</f>
        <v>2011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17"/>
        <v>24.134831460674157</v>
      </c>
      <c r="P324" t="s">
        <v>2037</v>
      </c>
      <c r="Q324" t="s">
        <v>2038</v>
      </c>
      <c r="R324" s="6">
        <f t="shared" si="18"/>
        <v>40507.25</v>
      </c>
      <c r="S324" s="6">
        <f t="shared" si="19"/>
        <v>40520.25</v>
      </c>
      <c r="T324">
        <f t="shared" si="20"/>
        <v>2010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17"/>
        <v>164.05633802816902</v>
      </c>
      <c r="P325" t="s">
        <v>2039</v>
      </c>
      <c r="Q325" t="s">
        <v>2040</v>
      </c>
      <c r="R325" s="6">
        <f t="shared" si="18"/>
        <v>41725.208333333336</v>
      </c>
      <c r="S325" s="6">
        <f t="shared" si="19"/>
        <v>41727.208333333336</v>
      </c>
      <c r="T325">
        <f t="shared" si="20"/>
        <v>2014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17"/>
        <v>90.723076923076931</v>
      </c>
      <c r="P326" t="s">
        <v>2037</v>
      </c>
      <c r="Q326" t="s">
        <v>2038</v>
      </c>
      <c r="R326" s="6">
        <f t="shared" si="18"/>
        <v>42176.208333333328</v>
      </c>
      <c r="S326" s="6">
        <f t="shared" si="19"/>
        <v>42188.208333333328</v>
      </c>
      <c r="T326">
        <f t="shared" si="20"/>
        <v>2015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17"/>
        <v>46.194444444444443</v>
      </c>
      <c r="P327" t="s">
        <v>2037</v>
      </c>
      <c r="Q327" t="s">
        <v>2038</v>
      </c>
      <c r="R327" s="6">
        <f t="shared" si="18"/>
        <v>43267.208333333328</v>
      </c>
      <c r="S327" s="6">
        <f t="shared" si="19"/>
        <v>43290.208333333328</v>
      </c>
      <c r="T327">
        <f t="shared" si="20"/>
        <v>2018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17"/>
        <v>38.53846153846154</v>
      </c>
      <c r="P328" t="s">
        <v>2039</v>
      </c>
      <c r="Q328" t="s">
        <v>2047</v>
      </c>
      <c r="R328" s="6">
        <f t="shared" si="18"/>
        <v>42364.25</v>
      </c>
      <c r="S328" s="6">
        <f t="shared" si="19"/>
        <v>42370.25</v>
      </c>
      <c r="T328">
        <f t="shared" si="20"/>
        <v>2015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17"/>
        <v>133.56231003039514</v>
      </c>
      <c r="P329" t="s">
        <v>2037</v>
      </c>
      <c r="Q329" t="s">
        <v>2038</v>
      </c>
      <c r="R329" s="6">
        <f t="shared" si="18"/>
        <v>43705.208333333328</v>
      </c>
      <c r="S329" s="6">
        <f t="shared" si="19"/>
        <v>43709.208333333328</v>
      </c>
      <c r="T329">
        <f t="shared" si="20"/>
        <v>2019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17"/>
        <v>22.896588486140725</v>
      </c>
      <c r="P330" t="s">
        <v>2033</v>
      </c>
      <c r="Q330" t="s">
        <v>2034</v>
      </c>
      <c r="R330" s="6">
        <f t="shared" si="18"/>
        <v>43434.25</v>
      </c>
      <c r="S330" s="6">
        <f t="shared" si="19"/>
        <v>43445.25</v>
      </c>
      <c r="T330">
        <f t="shared" si="20"/>
        <v>2018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17"/>
        <v>184.95548961424333</v>
      </c>
      <c r="P331" t="s">
        <v>2048</v>
      </c>
      <c r="Q331" t="s">
        <v>2049</v>
      </c>
      <c r="R331" s="6">
        <f t="shared" si="18"/>
        <v>42716.25</v>
      </c>
      <c r="S331" s="6">
        <f t="shared" si="19"/>
        <v>42727.25</v>
      </c>
      <c r="T331">
        <f t="shared" si="20"/>
        <v>2016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17"/>
        <v>443.72727272727275</v>
      </c>
      <c r="P332" t="s">
        <v>2039</v>
      </c>
      <c r="Q332" t="s">
        <v>2040</v>
      </c>
      <c r="R332" s="6">
        <f t="shared" si="18"/>
        <v>43077.25</v>
      </c>
      <c r="S332" s="6">
        <f t="shared" si="19"/>
        <v>43078.25</v>
      </c>
      <c r="T332">
        <f t="shared" si="20"/>
        <v>2017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17"/>
        <v>199.9806763285024</v>
      </c>
      <c r="P333" t="s">
        <v>2031</v>
      </c>
      <c r="Q333" t="s">
        <v>2032</v>
      </c>
      <c r="R333" s="6">
        <f t="shared" si="18"/>
        <v>40896.25</v>
      </c>
      <c r="S333" s="6">
        <f t="shared" si="19"/>
        <v>40897.25</v>
      </c>
      <c r="T333">
        <f t="shared" si="20"/>
        <v>2011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17"/>
        <v>123.95833333333333</v>
      </c>
      <c r="P334" t="s">
        <v>2035</v>
      </c>
      <c r="Q334" t="s">
        <v>2044</v>
      </c>
      <c r="R334" s="6">
        <f t="shared" si="18"/>
        <v>41361.208333333336</v>
      </c>
      <c r="S334" s="6">
        <f t="shared" si="19"/>
        <v>41362.208333333336</v>
      </c>
      <c r="T334">
        <f t="shared" si="20"/>
        <v>2013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17"/>
        <v>186.61329305135951</v>
      </c>
      <c r="P335" t="s">
        <v>2037</v>
      </c>
      <c r="Q335" t="s">
        <v>2038</v>
      </c>
      <c r="R335" s="6">
        <f t="shared" si="18"/>
        <v>43424.25</v>
      </c>
      <c r="S335" s="6">
        <f t="shared" si="19"/>
        <v>43452.25</v>
      </c>
      <c r="T335">
        <f t="shared" si="20"/>
        <v>2018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17"/>
        <v>114.28538550057536</v>
      </c>
      <c r="P336" t="s">
        <v>2033</v>
      </c>
      <c r="Q336" t="s">
        <v>2034</v>
      </c>
      <c r="R336" s="6">
        <f t="shared" si="18"/>
        <v>43110.25</v>
      </c>
      <c r="S336" s="6">
        <f t="shared" si="19"/>
        <v>43117.25</v>
      </c>
      <c r="T336">
        <f t="shared" si="20"/>
        <v>2018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17"/>
        <v>97.032531824611041</v>
      </c>
      <c r="P337" t="s">
        <v>2033</v>
      </c>
      <c r="Q337" t="s">
        <v>2034</v>
      </c>
      <c r="R337" s="6">
        <f t="shared" si="18"/>
        <v>43784.25</v>
      </c>
      <c r="S337" s="6">
        <f t="shared" si="19"/>
        <v>43797.25</v>
      </c>
      <c r="T337">
        <f t="shared" si="20"/>
        <v>2019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17"/>
        <v>122.81904761904762</v>
      </c>
      <c r="P338" t="s">
        <v>2033</v>
      </c>
      <c r="Q338" t="s">
        <v>2034</v>
      </c>
      <c r="R338" s="6">
        <f t="shared" si="18"/>
        <v>40527.25</v>
      </c>
      <c r="S338" s="6">
        <f t="shared" si="19"/>
        <v>40528.25</v>
      </c>
      <c r="T338">
        <f t="shared" si="20"/>
        <v>2010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17"/>
        <v>179.14326647564468</v>
      </c>
      <c r="P339" t="s">
        <v>2037</v>
      </c>
      <c r="Q339" t="s">
        <v>2038</v>
      </c>
      <c r="R339" s="6">
        <f t="shared" si="18"/>
        <v>43780.25</v>
      </c>
      <c r="S339" s="6">
        <f t="shared" si="19"/>
        <v>43781.25</v>
      </c>
      <c r="T339">
        <f t="shared" si="20"/>
        <v>2019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17"/>
        <v>79.951577402787962</v>
      </c>
      <c r="P340" t="s">
        <v>2037</v>
      </c>
      <c r="Q340" t="s">
        <v>2038</v>
      </c>
      <c r="R340" s="6">
        <f t="shared" si="18"/>
        <v>40821.208333333336</v>
      </c>
      <c r="S340" s="6">
        <f t="shared" si="19"/>
        <v>40851.208333333336</v>
      </c>
      <c r="T340">
        <f t="shared" si="20"/>
        <v>2011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17"/>
        <v>94.242587601078171</v>
      </c>
      <c r="P341" t="s">
        <v>2037</v>
      </c>
      <c r="Q341" t="s">
        <v>2038</v>
      </c>
      <c r="R341" s="6">
        <f t="shared" si="18"/>
        <v>42949.208333333328</v>
      </c>
      <c r="S341" s="6">
        <f t="shared" si="19"/>
        <v>42963.208333333328</v>
      </c>
      <c r="T341">
        <f t="shared" si="20"/>
        <v>2017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17"/>
        <v>84.669291338582681</v>
      </c>
      <c r="P342" t="s">
        <v>2052</v>
      </c>
      <c r="Q342" t="s">
        <v>2053</v>
      </c>
      <c r="R342" s="6">
        <f t="shared" si="18"/>
        <v>40889.25</v>
      </c>
      <c r="S342" s="6">
        <f t="shared" si="19"/>
        <v>40890.25</v>
      </c>
      <c r="T342">
        <f t="shared" si="20"/>
        <v>2011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17"/>
        <v>66.521920668058456</v>
      </c>
      <c r="P343" t="s">
        <v>2033</v>
      </c>
      <c r="Q343" t="s">
        <v>2043</v>
      </c>
      <c r="R343" s="6">
        <f t="shared" si="18"/>
        <v>42244.208333333328</v>
      </c>
      <c r="S343" s="6">
        <f t="shared" si="19"/>
        <v>42251.208333333328</v>
      </c>
      <c r="T343">
        <f t="shared" si="20"/>
        <v>2015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17"/>
        <v>53.922222222222224</v>
      </c>
      <c r="P344" t="s">
        <v>2037</v>
      </c>
      <c r="Q344" t="s">
        <v>2038</v>
      </c>
      <c r="R344" s="6">
        <f t="shared" si="18"/>
        <v>41475.208333333336</v>
      </c>
      <c r="S344" s="6">
        <f t="shared" si="19"/>
        <v>41487.208333333336</v>
      </c>
      <c r="T344">
        <f t="shared" si="20"/>
        <v>2013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17"/>
        <v>41.983299595141702</v>
      </c>
      <c r="P345" t="s">
        <v>2037</v>
      </c>
      <c r="Q345" t="s">
        <v>2038</v>
      </c>
      <c r="R345" s="6">
        <f t="shared" si="18"/>
        <v>41597.25</v>
      </c>
      <c r="S345" s="6">
        <f t="shared" si="19"/>
        <v>41650.25</v>
      </c>
      <c r="T345">
        <f t="shared" si="20"/>
        <v>2013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17"/>
        <v>14.69479695431472</v>
      </c>
      <c r="P346" t="s">
        <v>2048</v>
      </c>
      <c r="Q346" t="s">
        <v>2049</v>
      </c>
      <c r="R346" s="6">
        <f t="shared" si="18"/>
        <v>43122.25</v>
      </c>
      <c r="S346" s="6">
        <f t="shared" si="19"/>
        <v>43162.25</v>
      </c>
      <c r="T346">
        <f t="shared" si="20"/>
        <v>2018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17"/>
        <v>34.475000000000001</v>
      </c>
      <c r="P347" t="s">
        <v>2039</v>
      </c>
      <c r="Q347" t="s">
        <v>2042</v>
      </c>
      <c r="R347" s="6">
        <f t="shared" si="18"/>
        <v>42194.208333333328</v>
      </c>
      <c r="S347" s="6">
        <f t="shared" si="19"/>
        <v>42195.208333333328</v>
      </c>
      <c r="T347">
        <f t="shared" si="20"/>
        <v>2015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17"/>
        <v>1400.7777777777778</v>
      </c>
      <c r="P348" t="s">
        <v>2033</v>
      </c>
      <c r="Q348" t="s">
        <v>2043</v>
      </c>
      <c r="R348" s="6">
        <f t="shared" si="18"/>
        <v>42971.208333333328</v>
      </c>
      <c r="S348" s="6">
        <f t="shared" si="19"/>
        <v>43026.208333333328</v>
      </c>
      <c r="T348">
        <f t="shared" si="20"/>
        <v>2017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17"/>
        <v>71.770351758793964</v>
      </c>
      <c r="P349" t="s">
        <v>2035</v>
      </c>
      <c r="Q349" t="s">
        <v>2036</v>
      </c>
      <c r="R349" s="6">
        <f t="shared" si="18"/>
        <v>42046.25</v>
      </c>
      <c r="S349" s="6">
        <f t="shared" si="19"/>
        <v>42070.25</v>
      </c>
      <c r="T349">
        <f t="shared" si="20"/>
        <v>2015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17"/>
        <v>53.074115044247783</v>
      </c>
      <c r="P350" t="s">
        <v>2031</v>
      </c>
      <c r="Q350" t="s">
        <v>2032</v>
      </c>
      <c r="R350" s="6">
        <f t="shared" si="18"/>
        <v>42782.25</v>
      </c>
      <c r="S350" s="6">
        <f t="shared" si="19"/>
        <v>42795.25</v>
      </c>
      <c r="T350">
        <f t="shared" si="20"/>
        <v>2017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17"/>
        <v>5</v>
      </c>
      <c r="P351" t="s">
        <v>2037</v>
      </c>
      <c r="Q351" t="s">
        <v>2038</v>
      </c>
      <c r="R351" s="6">
        <f t="shared" si="18"/>
        <v>42930.208333333328</v>
      </c>
      <c r="S351" s="6">
        <f t="shared" si="19"/>
        <v>42960.208333333328</v>
      </c>
      <c r="T351">
        <f t="shared" si="20"/>
        <v>2017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17"/>
        <v>127.70715249662618</v>
      </c>
      <c r="P352" t="s">
        <v>2033</v>
      </c>
      <c r="Q352" t="s">
        <v>2056</v>
      </c>
      <c r="R352" s="6">
        <f t="shared" si="18"/>
        <v>42144.208333333328</v>
      </c>
      <c r="S352" s="6">
        <f t="shared" si="19"/>
        <v>42162.208333333328</v>
      </c>
      <c r="T352">
        <f t="shared" si="20"/>
        <v>2015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17"/>
        <v>34.892857142857139</v>
      </c>
      <c r="P353" t="s">
        <v>2033</v>
      </c>
      <c r="Q353" t="s">
        <v>2034</v>
      </c>
      <c r="R353" s="6">
        <f t="shared" si="18"/>
        <v>42240.208333333328</v>
      </c>
      <c r="S353" s="6">
        <f t="shared" si="19"/>
        <v>42254.208333333328</v>
      </c>
      <c r="T353">
        <f t="shared" si="20"/>
        <v>2015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17"/>
        <v>410.59821428571428</v>
      </c>
      <c r="P354" t="s">
        <v>2037</v>
      </c>
      <c r="Q354" t="s">
        <v>2038</v>
      </c>
      <c r="R354" s="6">
        <f t="shared" si="18"/>
        <v>42315.25</v>
      </c>
      <c r="S354" s="6">
        <f t="shared" si="19"/>
        <v>42323.25</v>
      </c>
      <c r="T354">
        <f t="shared" si="20"/>
        <v>2015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17"/>
        <v>123.73770491803278</v>
      </c>
      <c r="P355" t="s">
        <v>2037</v>
      </c>
      <c r="Q355" t="s">
        <v>2038</v>
      </c>
      <c r="R355" s="6">
        <f t="shared" si="18"/>
        <v>43651.208333333328</v>
      </c>
      <c r="S355" s="6">
        <f t="shared" si="19"/>
        <v>43652.208333333328</v>
      </c>
      <c r="T355">
        <f t="shared" si="20"/>
        <v>2019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17"/>
        <v>58.973684210526315</v>
      </c>
      <c r="P356" t="s">
        <v>2039</v>
      </c>
      <c r="Q356" t="s">
        <v>2040</v>
      </c>
      <c r="R356" s="6">
        <f t="shared" si="18"/>
        <v>41520.208333333336</v>
      </c>
      <c r="S356" s="6">
        <f t="shared" si="19"/>
        <v>41527.208333333336</v>
      </c>
      <c r="T356">
        <f t="shared" si="20"/>
        <v>2013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17"/>
        <v>36.892473118279568</v>
      </c>
      <c r="P357" t="s">
        <v>2035</v>
      </c>
      <c r="Q357" t="s">
        <v>2044</v>
      </c>
      <c r="R357" s="6">
        <f t="shared" si="18"/>
        <v>42757.25</v>
      </c>
      <c r="S357" s="6">
        <f t="shared" si="19"/>
        <v>42797.25</v>
      </c>
      <c r="T357">
        <f t="shared" si="20"/>
        <v>2017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17"/>
        <v>184.91304347826087</v>
      </c>
      <c r="P358" t="s">
        <v>2037</v>
      </c>
      <c r="Q358" t="s">
        <v>2038</v>
      </c>
      <c r="R358" s="6">
        <f t="shared" si="18"/>
        <v>40922.25</v>
      </c>
      <c r="S358" s="6">
        <f t="shared" si="19"/>
        <v>40931.25</v>
      </c>
      <c r="T358">
        <f t="shared" si="20"/>
        <v>2012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17"/>
        <v>11.814432989690722</v>
      </c>
      <c r="P359" t="s">
        <v>2048</v>
      </c>
      <c r="Q359" t="s">
        <v>2049</v>
      </c>
      <c r="R359" s="6">
        <f t="shared" si="18"/>
        <v>42250.208333333328</v>
      </c>
      <c r="S359" s="6">
        <f t="shared" si="19"/>
        <v>42275.208333333328</v>
      </c>
      <c r="T359">
        <f t="shared" si="20"/>
        <v>2015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17"/>
        <v>298.7</v>
      </c>
      <c r="P360" t="s">
        <v>2052</v>
      </c>
      <c r="Q360" t="s">
        <v>2053</v>
      </c>
      <c r="R360" s="6">
        <f t="shared" si="18"/>
        <v>43322.208333333328</v>
      </c>
      <c r="S360" s="6">
        <f t="shared" si="19"/>
        <v>43325.208333333328</v>
      </c>
      <c r="T360">
        <f t="shared" si="20"/>
        <v>2018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17"/>
        <v>226.35175879396985</v>
      </c>
      <c r="P361" t="s">
        <v>2039</v>
      </c>
      <c r="Q361" t="s">
        <v>2047</v>
      </c>
      <c r="R361" s="6">
        <f t="shared" si="18"/>
        <v>40782.208333333336</v>
      </c>
      <c r="S361" s="6">
        <f t="shared" si="19"/>
        <v>40789.208333333336</v>
      </c>
      <c r="T361">
        <f t="shared" si="20"/>
        <v>2011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17"/>
        <v>173.56363636363636</v>
      </c>
      <c r="P362" t="s">
        <v>2037</v>
      </c>
      <c r="Q362" t="s">
        <v>2038</v>
      </c>
      <c r="R362" s="6">
        <f t="shared" si="18"/>
        <v>40544.25</v>
      </c>
      <c r="S362" s="6">
        <f t="shared" si="19"/>
        <v>40558.25</v>
      </c>
      <c r="T362">
        <f t="shared" si="20"/>
        <v>2011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17"/>
        <v>371.75675675675677</v>
      </c>
      <c r="P363" t="s">
        <v>2037</v>
      </c>
      <c r="Q363" t="s">
        <v>2038</v>
      </c>
      <c r="R363" s="6">
        <f t="shared" si="18"/>
        <v>43015.208333333328</v>
      </c>
      <c r="S363" s="6">
        <f t="shared" si="19"/>
        <v>43039.208333333328</v>
      </c>
      <c r="T363">
        <f t="shared" si="20"/>
        <v>2017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17"/>
        <v>160.19230769230771</v>
      </c>
      <c r="P364" t="s">
        <v>2033</v>
      </c>
      <c r="Q364" t="s">
        <v>2034</v>
      </c>
      <c r="R364" s="6">
        <f t="shared" si="18"/>
        <v>40570.25</v>
      </c>
      <c r="S364" s="6">
        <f t="shared" si="19"/>
        <v>40608.25</v>
      </c>
      <c r="T364">
        <f t="shared" si="20"/>
        <v>2011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17"/>
        <v>1616.3333333333335</v>
      </c>
      <c r="P365" t="s">
        <v>2033</v>
      </c>
      <c r="Q365" t="s">
        <v>2034</v>
      </c>
      <c r="R365" s="6">
        <f t="shared" si="18"/>
        <v>40904.25</v>
      </c>
      <c r="S365" s="6">
        <f t="shared" si="19"/>
        <v>40905.25</v>
      </c>
      <c r="T365">
        <f t="shared" si="20"/>
        <v>2011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17"/>
        <v>733.4375</v>
      </c>
      <c r="P366" t="s">
        <v>2033</v>
      </c>
      <c r="Q366" t="s">
        <v>2043</v>
      </c>
      <c r="R366" s="6">
        <f t="shared" si="18"/>
        <v>43164.25</v>
      </c>
      <c r="S366" s="6">
        <f t="shared" si="19"/>
        <v>43194.208333333328</v>
      </c>
      <c r="T366">
        <f t="shared" si="20"/>
        <v>2018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17"/>
        <v>592.11111111111109</v>
      </c>
      <c r="P367" t="s">
        <v>2037</v>
      </c>
      <c r="Q367" t="s">
        <v>2038</v>
      </c>
      <c r="R367" s="6">
        <f t="shared" si="18"/>
        <v>42733.25</v>
      </c>
      <c r="S367" s="6">
        <f t="shared" si="19"/>
        <v>42760.25</v>
      </c>
      <c r="T367">
        <f t="shared" si="20"/>
        <v>2016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17"/>
        <v>18.888888888888889</v>
      </c>
      <c r="P368" t="s">
        <v>2037</v>
      </c>
      <c r="Q368" t="s">
        <v>2038</v>
      </c>
      <c r="R368" s="6">
        <f t="shared" si="18"/>
        <v>40546.25</v>
      </c>
      <c r="S368" s="6">
        <f t="shared" si="19"/>
        <v>40547.25</v>
      </c>
      <c r="T368">
        <f t="shared" si="20"/>
        <v>2011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17"/>
        <v>276.80769230769232</v>
      </c>
      <c r="P369" t="s">
        <v>2037</v>
      </c>
      <c r="Q369" t="s">
        <v>2038</v>
      </c>
      <c r="R369" s="6">
        <f t="shared" si="18"/>
        <v>41930.208333333336</v>
      </c>
      <c r="S369" s="6">
        <f t="shared" si="19"/>
        <v>41954.25</v>
      </c>
      <c r="T369">
        <f t="shared" si="20"/>
        <v>2014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17"/>
        <v>273.01851851851848</v>
      </c>
      <c r="P370" t="s">
        <v>2039</v>
      </c>
      <c r="Q370" t="s">
        <v>2040</v>
      </c>
      <c r="R370" s="6">
        <f t="shared" si="18"/>
        <v>40464.208333333336</v>
      </c>
      <c r="S370" s="6">
        <f t="shared" si="19"/>
        <v>40487.208333333336</v>
      </c>
      <c r="T370">
        <f t="shared" si="20"/>
        <v>2010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17"/>
        <v>159.36331255565449</v>
      </c>
      <c r="P371" t="s">
        <v>2039</v>
      </c>
      <c r="Q371" t="s">
        <v>2058</v>
      </c>
      <c r="R371" s="6">
        <f t="shared" si="18"/>
        <v>41308.25</v>
      </c>
      <c r="S371" s="6">
        <f t="shared" si="19"/>
        <v>41347.208333333336</v>
      </c>
      <c r="T371">
        <f t="shared" si="20"/>
        <v>2013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17"/>
        <v>67.869978858350947</v>
      </c>
      <c r="P372" t="s">
        <v>2037</v>
      </c>
      <c r="Q372" t="s">
        <v>2038</v>
      </c>
      <c r="R372" s="6">
        <f t="shared" si="18"/>
        <v>43570.208333333328</v>
      </c>
      <c r="S372" s="6">
        <f t="shared" si="19"/>
        <v>43576.208333333328</v>
      </c>
      <c r="T372">
        <f t="shared" si="20"/>
        <v>2019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17"/>
        <v>1591.5555555555554</v>
      </c>
      <c r="P373" t="s">
        <v>2037</v>
      </c>
      <c r="Q373" t="s">
        <v>2038</v>
      </c>
      <c r="R373" s="6">
        <f t="shared" si="18"/>
        <v>42043.25</v>
      </c>
      <c r="S373" s="6">
        <f t="shared" si="19"/>
        <v>42094.208333333328</v>
      </c>
      <c r="T373">
        <f t="shared" si="20"/>
        <v>2015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17"/>
        <v>730.18222222222221</v>
      </c>
      <c r="P374" t="s">
        <v>2039</v>
      </c>
      <c r="Q374" t="s">
        <v>2040</v>
      </c>
      <c r="R374" s="6">
        <f t="shared" si="18"/>
        <v>42012.25</v>
      </c>
      <c r="S374" s="6">
        <f t="shared" si="19"/>
        <v>42032.25</v>
      </c>
      <c r="T374">
        <f t="shared" si="20"/>
        <v>2015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17"/>
        <v>13.185782556750297</v>
      </c>
      <c r="P375" t="s">
        <v>2037</v>
      </c>
      <c r="Q375" t="s">
        <v>2038</v>
      </c>
      <c r="R375" s="6">
        <f t="shared" si="18"/>
        <v>42964.208333333328</v>
      </c>
      <c r="S375" s="6">
        <f t="shared" si="19"/>
        <v>42972.208333333328</v>
      </c>
      <c r="T375">
        <f t="shared" si="20"/>
        <v>2017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17"/>
        <v>54.777777777777779</v>
      </c>
      <c r="P376" t="s">
        <v>2039</v>
      </c>
      <c r="Q376" t="s">
        <v>2040</v>
      </c>
      <c r="R376" s="6">
        <f t="shared" si="18"/>
        <v>43476.25</v>
      </c>
      <c r="S376" s="6">
        <f t="shared" si="19"/>
        <v>43481.25</v>
      </c>
      <c r="T376">
        <f t="shared" si="20"/>
        <v>2019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17"/>
        <v>361.02941176470591</v>
      </c>
      <c r="P377" t="s">
        <v>2033</v>
      </c>
      <c r="Q377" t="s">
        <v>2043</v>
      </c>
      <c r="R377" s="6">
        <f t="shared" si="18"/>
        <v>42293.208333333328</v>
      </c>
      <c r="S377" s="6">
        <f t="shared" si="19"/>
        <v>42350.25</v>
      </c>
      <c r="T377">
        <f t="shared" si="20"/>
        <v>2015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17"/>
        <v>10.257545271629779</v>
      </c>
      <c r="P378" t="s">
        <v>2033</v>
      </c>
      <c r="Q378" t="s">
        <v>2034</v>
      </c>
      <c r="R378" s="6">
        <f t="shared" si="18"/>
        <v>41826.208333333336</v>
      </c>
      <c r="S378" s="6">
        <f t="shared" si="19"/>
        <v>41832.208333333336</v>
      </c>
      <c r="T378">
        <f t="shared" si="20"/>
        <v>2014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17"/>
        <v>13.962962962962964</v>
      </c>
      <c r="P379" t="s">
        <v>2037</v>
      </c>
      <c r="Q379" t="s">
        <v>2038</v>
      </c>
      <c r="R379" s="6">
        <f t="shared" si="18"/>
        <v>43760.208333333328</v>
      </c>
      <c r="S379" s="6">
        <f t="shared" si="19"/>
        <v>43774.25</v>
      </c>
      <c r="T379">
        <f t="shared" si="20"/>
        <v>2019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17"/>
        <v>40.444444444444443</v>
      </c>
      <c r="P380" t="s">
        <v>2039</v>
      </c>
      <c r="Q380" t="s">
        <v>2040</v>
      </c>
      <c r="R380" s="6">
        <f t="shared" si="18"/>
        <v>43241.208333333328</v>
      </c>
      <c r="S380" s="6">
        <f t="shared" si="19"/>
        <v>43279.208333333328</v>
      </c>
      <c r="T380">
        <f t="shared" si="20"/>
        <v>2018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17"/>
        <v>160.32</v>
      </c>
      <c r="P381" t="s">
        <v>2037</v>
      </c>
      <c r="Q381" t="s">
        <v>2038</v>
      </c>
      <c r="R381" s="6">
        <f t="shared" si="18"/>
        <v>40843.208333333336</v>
      </c>
      <c r="S381" s="6">
        <f t="shared" si="19"/>
        <v>40857.25</v>
      </c>
      <c r="T381">
        <f t="shared" si="20"/>
        <v>2011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17"/>
        <v>183.9433962264151</v>
      </c>
      <c r="P382" t="s">
        <v>2037</v>
      </c>
      <c r="Q382" t="s">
        <v>2038</v>
      </c>
      <c r="R382" s="6">
        <f t="shared" si="18"/>
        <v>41448.208333333336</v>
      </c>
      <c r="S382" s="6">
        <f t="shared" si="19"/>
        <v>41453.208333333336</v>
      </c>
      <c r="T382">
        <f t="shared" si="20"/>
        <v>2013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17"/>
        <v>63.769230769230766</v>
      </c>
      <c r="P383" t="s">
        <v>2037</v>
      </c>
      <c r="Q383" t="s">
        <v>2038</v>
      </c>
      <c r="R383" s="6">
        <f t="shared" si="18"/>
        <v>42163.208333333328</v>
      </c>
      <c r="S383" s="6">
        <f t="shared" si="19"/>
        <v>42209.208333333328</v>
      </c>
      <c r="T383">
        <f t="shared" si="20"/>
        <v>2015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17"/>
        <v>225.38095238095238</v>
      </c>
      <c r="P384" t="s">
        <v>2052</v>
      </c>
      <c r="Q384" t="s">
        <v>2053</v>
      </c>
      <c r="R384" s="6">
        <f t="shared" si="18"/>
        <v>43024.208333333328</v>
      </c>
      <c r="S384" s="6">
        <f t="shared" si="19"/>
        <v>43043.208333333328</v>
      </c>
      <c r="T384">
        <f t="shared" si="20"/>
        <v>2017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17"/>
        <v>172.00961538461539</v>
      </c>
      <c r="P385" t="s">
        <v>2031</v>
      </c>
      <c r="Q385" t="s">
        <v>2032</v>
      </c>
      <c r="R385" s="6">
        <f t="shared" si="18"/>
        <v>43509.25</v>
      </c>
      <c r="S385" s="6">
        <f t="shared" si="19"/>
        <v>43515.25</v>
      </c>
      <c r="T385">
        <f t="shared" si="20"/>
        <v>2019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17"/>
        <v>146.16709511568124</v>
      </c>
      <c r="P386" t="s">
        <v>2039</v>
      </c>
      <c r="Q386" t="s">
        <v>2040</v>
      </c>
      <c r="R386" s="6">
        <f t="shared" si="18"/>
        <v>42776.25</v>
      </c>
      <c r="S386" s="6">
        <f t="shared" si="19"/>
        <v>42803.25</v>
      </c>
      <c r="T386">
        <f t="shared" si="20"/>
        <v>2017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1">(E388/D388*100)</f>
        <v>76.42361623616236</v>
      </c>
      <c r="P387" t="s">
        <v>2045</v>
      </c>
      <c r="Q387" t="s">
        <v>2046</v>
      </c>
      <c r="R387" s="6">
        <f t="shared" ref="R387:S450" si="22">(((J387/60)/60)/24)+DATE(1970,1,1)</f>
        <v>43553.208333333328</v>
      </c>
      <c r="S387" s="6">
        <f t="shared" si="22"/>
        <v>43585.208333333328</v>
      </c>
      <c r="T387">
        <f t="shared" ref="T387:T450" si="23">(YEAR(R387))</f>
        <v>2019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1"/>
        <v>39.261467889908261</v>
      </c>
      <c r="P388" t="s">
        <v>2037</v>
      </c>
      <c r="Q388" t="s">
        <v>2038</v>
      </c>
      <c r="R388" s="6">
        <f t="shared" si="22"/>
        <v>40355.208333333336</v>
      </c>
      <c r="S388" s="6">
        <f t="shared" si="22"/>
        <v>40367.208333333336</v>
      </c>
      <c r="T388">
        <f t="shared" si="23"/>
        <v>2010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1"/>
        <v>11.270034843205574</v>
      </c>
      <c r="P389" t="s">
        <v>2035</v>
      </c>
      <c r="Q389" t="s">
        <v>2044</v>
      </c>
      <c r="R389" s="6">
        <f t="shared" si="22"/>
        <v>41072.208333333336</v>
      </c>
      <c r="S389" s="6">
        <f t="shared" si="22"/>
        <v>41077.208333333336</v>
      </c>
      <c r="T389">
        <f t="shared" si="23"/>
        <v>2012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1"/>
        <v>122.11084337349398</v>
      </c>
      <c r="P390" t="s">
        <v>2033</v>
      </c>
      <c r="Q390" t="s">
        <v>2043</v>
      </c>
      <c r="R390" s="6">
        <f t="shared" si="22"/>
        <v>40912.25</v>
      </c>
      <c r="S390" s="6">
        <f t="shared" si="22"/>
        <v>40914.25</v>
      </c>
      <c r="T390">
        <f t="shared" si="23"/>
        <v>2012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1"/>
        <v>186.54166666666669</v>
      </c>
      <c r="P391" t="s">
        <v>2037</v>
      </c>
      <c r="Q391" t="s">
        <v>2038</v>
      </c>
      <c r="R391" s="6">
        <f t="shared" si="22"/>
        <v>40479.208333333336</v>
      </c>
      <c r="S391" s="6">
        <f t="shared" si="22"/>
        <v>40506.25</v>
      </c>
      <c r="T391">
        <f t="shared" si="23"/>
        <v>2010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1"/>
        <v>7.2731788079470201</v>
      </c>
      <c r="P392" t="s">
        <v>2052</v>
      </c>
      <c r="Q392" t="s">
        <v>2053</v>
      </c>
      <c r="R392" s="6">
        <f t="shared" si="22"/>
        <v>41530.208333333336</v>
      </c>
      <c r="S392" s="6">
        <f t="shared" si="22"/>
        <v>41545.208333333336</v>
      </c>
      <c r="T392">
        <f t="shared" si="23"/>
        <v>2013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1"/>
        <v>65.642371234207957</v>
      </c>
      <c r="P393" t="s">
        <v>2045</v>
      </c>
      <c r="Q393" t="s">
        <v>2046</v>
      </c>
      <c r="R393" s="6">
        <f t="shared" si="22"/>
        <v>41653.25</v>
      </c>
      <c r="S393" s="6">
        <f t="shared" si="22"/>
        <v>41655.25</v>
      </c>
      <c r="T393">
        <f t="shared" si="23"/>
        <v>2014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1"/>
        <v>228.96178343949046</v>
      </c>
      <c r="P394" t="s">
        <v>2035</v>
      </c>
      <c r="Q394" t="s">
        <v>2044</v>
      </c>
      <c r="R394" s="6">
        <f t="shared" si="22"/>
        <v>40549.25</v>
      </c>
      <c r="S394" s="6">
        <f t="shared" si="22"/>
        <v>40551.25</v>
      </c>
      <c r="T394">
        <f t="shared" si="23"/>
        <v>2011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1"/>
        <v>469.37499999999994</v>
      </c>
      <c r="P395" t="s">
        <v>2033</v>
      </c>
      <c r="Q395" t="s">
        <v>2056</v>
      </c>
      <c r="R395" s="6">
        <f t="shared" si="22"/>
        <v>42933.208333333328</v>
      </c>
      <c r="S395" s="6">
        <f t="shared" si="22"/>
        <v>42934.208333333328</v>
      </c>
      <c r="T395">
        <f t="shared" si="23"/>
        <v>2017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1"/>
        <v>130.11267605633802</v>
      </c>
      <c r="P396" t="s">
        <v>2039</v>
      </c>
      <c r="Q396" t="s">
        <v>2040</v>
      </c>
      <c r="R396" s="6">
        <f t="shared" si="22"/>
        <v>41484.208333333336</v>
      </c>
      <c r="S396" s="6">
        <f t="shared" si="22"/>
        <v>41494.208333333336</v>
      </c>
      <c r="T396">
        <f t="shared" si="23"/>
        <v>2013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1"/>
        <v>167.05422993492408</v>
      </c>
      <c r="P397" t="s">
        <v>2037</v>
      </c>
      <c r="Q397" t="s">
        <v>2038</v>
      </c>
      <c r="R397" s="6">
        <f t="shared" si="22"/>
        <v>40885.25</v>
      </c>
      <c r="S397" s="6">
        <f t="shared" si="22"/>
        <v>40886.25</v>
      </c>
      <c r="T397">
        <f t="shared" si="23"/>
        <v>2011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1"/>
        <v>173.8641975308642</v>
      </c>
      <c r="P398" t="s">
        <v>2039</v>
      </c>
      <c r="Q398" t="s">
        <v>2042</v>
      </c>
      <c r="R398" s="6">
        <f t="shared" si="22"/>
        <v>43378.208333333328</v>
      </c>
      <c r="S398" s="6">
        <f t="shared" si="22"/>
        <v>43386.208333333328</v>
      </c>
      <c r="T398">
        <f t="shared" si="23"/>
        <v>2018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1"/>
        <v>717.76470588235293</v>
      </c>
      <c r="P399" t="s">
        <v>2033</v>
      </c>
      <c r="Q399" t="s">
        <v>2034</v>
      </c>
      <c r="R399" s="6">
        <f t="shared" si="22"/>
        <v>41417.208333333336</v>
      </c>
      <c r="S399" s="6">
        <f t="shared" si="22"/>
        <v>41423.208333333336</v>
      </c>
      <c r="T399">
        <f t="shared" si="23"/>
        <v>2013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1"/>
        <v>63.850976361767728</v>
      </c>
      <c r="P400" t="s">
        <v>2039</v>
      </c>
      <c r="Q400" t="s">
        <v>2047</v>
      </c>
      <c r="R400" s="6">
        <f t="shared" si="22"/>
        <v>43228.208333333328</v>
      </c>
      <c r="S400" s="6">
        <f t="shared" si="22"/>
        <v>43230.208333333328</v>
      </c>
      <c r="T400">
        <f t="shared" si="23"/>
        <v>2018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1"/>
        <v>2</v>
      </c>
      <c r="P401" t="s">
        <v>2033</v>
      </c>
      <c r="Q401" t="s">
        <v>2043</v>
      </c>
      <c r="R401" s="6">
        <f t="shared" si="22"/>
        <v>40576.25</v>
      </c>
      <c r="S401" s="6">
        <f t="shared" si="22"/>
        <v>40583.25</v>
      </c>
      <c r="T401">
        <f t="shared" si="23"/>
        <v>2011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1"/>
        <v>1530.2222222222222</v>
      </c>
      <c r="P402" t="s">
        <v>2052</v>
      </c>
      <c r="Q402" t="s">
        <v>2053</v>
      </c>
      <c r="R402" s="6">
        <f t="shared" si="22"/>
        <v>41502.208333333336</v>
      </c>
      <c r="S402" s="6">
        <f t="shared" si="22"/>
        <v>41524.208333333336</v>
      </c>
      <c r="T402">
        <f t="shared" si="23"/>
        <v>2013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1"/>
        <v>40.356164383561641</v>
      </c>
      <c r="P403" t="s">
        <v>2037</v>
      </c>
      <c r="Q403" t="s">
        <v>2038</v>
      </c>
      <c r="R403" s="6">
        <f t="shared" si="22"/>
        <v>43765.208333333328</v>
      </c>
      <c r="S403" s="6">
        <f t="shared" si="22"/>
        <v>43765.208333333328</v>
      </c>
      <c r="T403">
        <f t="shared" si="23"/>
        <v>2019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1"/>
        <v>86.220633299284984</v>
      </c>
      <c r="P404" t="s">
        <v>2039</v>
      </c>
      <c r="Q404" t="s">
        <v>2050</v>
      </c>
      <c r="R404" s="6">
        <f t="shared" si="22"/>
        <v>40914.25</v>
      </c>
      <c r="S404" s="6">
        <f t="shared" si="22"/>
        <v>40961.25</v>
      </c>
      <c r="T404">
        <f t="shared" si="23"/>
        <v>2012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1"/>
        <v>315.58486707566465</v>
      </c>
      <c r="P405" t="s">
        <v>2037</v>
      </c>
      <c r="Q405" t="s">
        <v>2038</v>
      </c>
      <c r="R405" s="6">
        <f t="shared" si="22"/>
        <v>40310.208333333336</v>
      </c>
      <c r="S405" s="6">
        <f t="shared" si="22"/>
        <v>40346.208333333336</v>
      </c>
      <c r="T405">
        <f t="shared" si="23"/>
        <v>2010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1"/>
        <v>89.618243243243242</v>
      </c>
      <c r="P406" t="s">
        <v>2037</v>
      </c>
      <c r="Q406" t="s">
        <v>2038</v>
      </c>
      <c r="R406" s="6">
        <f t="shared" si="22"/>
        <v>43053.25</v>
      </c>
      <c r="S406" s="6">
        <f t="shared" si="22"/>
        <v>43056.25</v>
      </c>
      <c r="T406">
        <f t="shared" si="23"/>
        <v>2017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1"/>
        <v>182.14503816793894</v>
      </c>
      <c r="P407" t="s">
        <v>2037</v>
      </c>
      <c r="Q407" t="s">
        <v>2038</v>
      </c>
      <c r="R407" s="6">
        <f t="shared" si="22"/>
        <v>43255.208333333328</v>
      </c>
      <c r="S407" s="6">
        <f t="shared" si="22"/>
        <v>43305.208333333328</v>
      </c>
      <c r="T407">
        <f t="shared" si="23"/>
        <v>2018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1"/>
        <v>355.88235294117646</v>
      </c>
      <c r="P408" t="s">
        <v>2039</v>
      </c>
      <c r="Q408" t="s">
        <v>2040</v>
      </c>
      <c r="R408" s="6">
        <f t="shared" si="22"/>
        <v>41304.25</v>
      </c>
      <c r="S408" s="6">
        <f t="shared" si="22"/>
        <v>41316.25</v>
      </c>
      <c r="T408">
        <f t="shared" si="23"/>
        <v>2013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1"/>
        <v>131.83695652173913</v>
      </c>
      <c r="P409" t="s">
        <v>2037</v>
      </c>
      <c r="Q409" t="s">
        <v>2038</v>
      </c>
      <c r="R409" s="6">
        <f t="shared" si="22"/>
        <v>43751.208333333328</v>
      </c>
      <c r="S409" s="6">
        <f t="shared" si="22"/>
        <v>43758.208333333328</v>
      </c>
      <c r="T409">
        <f t="shared" si="23"/>
        <v>2019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1"/>
        <v>46.315634218289084</v>
      </c>
      <c r="P410" t="s">
        <v>2039</v>
      </c>
      <c r="Q410" t="s">
        <v>2040</v>
      </c>
      <c r="R410" s="6">
        <f t="shared" si="22"/>
        <v>42541.208333333328</v>
      </c>
      <c r="S410" s="6">
        <f t="shared" si="22"/>
        <v>42561.208333333328</v>
      </c>
      <c r="T410">
        <f t="shared" si="23"/>
        <v>2016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1"/>
        <v>36.132726089785294</v>
      </c>
      <c r="P411" t="s">
        <v>2033</v>
      </c>
      <c r="Q411" t="s">
        <v>2034</v>
      </c>
      <c r="R411" s="6">
        <f t="shared" si="22"/>
        <v>42843.208333333328</v>
      </c>
      <c r="S411" s="6">
        <f t="shared" si="22"/>
        <v>42847.208333333328</v>
      </c>
      <c r="T411">
        <f t="shared" si="23"/>
        <v>2017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1"/>
        <v>104.62820512820512</v>
      </c>
      <c r="P412" t="s">
        <v>2048</v>
      </c>
      <c r="Q412" t="s">
        <v>2059</v>
      </c>
      <c r="R412" s="6">
        <f t="shared" si="22"/>
        <v>42122.208333333328</v>
      </c>
      <c r="S412" s="6">
        <f t="shared" si="22"/>
        <v>42122.208333333328</v>
      </c>
      <c r="T412">
        <f t="shared" si="23"/>
        <v>2015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1"/>
        <v>668.85714285714289</v>
      </c>
      <c r="P413" t="s">
        <v>2037</v>
      </c>
      <c r="Q413" t="s">
        <v>2038</v>
      </c>
      <c r="R413" s="6">
        <f t="shared" si="22"/>
        <v>42884.208333333328</v>
      </c>
      <c r="S413" s="6">
        <f t="shared" si="22"/>
        <v>42886.208333333328</v>
      </c>
      <c r="T413">
        <f t="shared" si="23"/>
        <v>2017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1"/>
        <v>62.072823218997364</v>
      </c>
      <c r="P414" t="s">
        <v>2045</v>
      </c>
      <c r="Q414" t="s">
        <v>2051</v>
      </c>
      <c r="R414" s="6">
        <f t="shared" si="22"/>
        <v>41642.25</v>
      </c>
      <c r="S414" s="6">
        <f t="shared" si="22"/>
        <v>41652.25</v>
      </c>
      <c r="T414">
        <f t="shared" si="23"/>
        <v>2014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1"/>
        <v>84.699787460148784</v>
      </c>
      <c r="P415" t="s">
        <v>2039</v>
      </c>
      <c r="Q415" t="s">
        <v>2047</v>
      </c>
      <c r="R415" s="6">
        <f t="shared" si="22"/>
        <v>43431.25</v>
      </c>
      <c r="S415" s="6">
        <f t="shared" si="22"/>
        <v>43458.25</v>
      </c>
      <c r="T415">
        <f t="shared" si="23"/>
        <v>2018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1"/>
        <v>11.059030837004405</v>
      </c>
      <c r="P416" t="s">
        <v>2031</v>
      </c>
      <c r="Q416" t="s">
        <v>2032</v>
      </c>
      <c r="R416" s="6">
        <f t="shared" si="22"/>
        <v>40288.208333333336</v>
      </c>
      <c r="S416" s="6">
        <f t="shared" si="22"/>
        <v>40296.208333333336</v>
      </c>
      <c r="T416">
        <f t="shared" si="23"/>
        <v>2010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1"/>
        <v>43.838781575037146</v>
      </c>
      <c r="P417" t="s">
        <v>2037</v>
      </c>
      <c r="Q417" t="s">
        <v>2038</v>
      </c>
      <c r="R417" s="6">
        <f t="shared" si="22"/>
        <v>40921.25</v>
      </c>
      <c r="S417" s="6">
        <f t="shared" si="22"/>
        <v>40938.25</v>
      </c>
      <c r="T417">
        <f t="shared" si="23"/>
        <v>2012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1"/>
        <v>55.470588235294116</v>
      </c>
      <c r="P418" t="s">
        <v>2039</v>
      </c>
      <c r="Q418" t="s">
        <v>2040</v>
      </c>
      <c r="R418" s="6">
        <f t="shared" si="22"/>
        <v>40560.25</v>
      </c>
      <c r="S418" s="6">
        <f t="shared" si="22"/>
        <v>40569.25</v>
      </c>
      <c r="T418">
        <f t="shared" si="23"/>
        <v>2011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1"/>
        <v>57.399511301160658</v>
      </c>
      <c r="P419" t="s">
        <v>2037</v>
      </c>
      <c r="Q419" t="s">
        <v>2038</v>
      </c>
      <c r="R419" s="6">
        <f t="shared" si="22"/>
        <v>43407.208333333328</v>
      </c>
      <c r="S419" s="6">
        <f t="shared" si="22"/>
        <v>43431.25</v>
      </c>
      <c r="T419">
        <f t="shared" si="23"/>
        <v>2018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1"/>
        <v>123.43497363796135</v>
      </c>
      <c r="P420" t="s">
        <v>2039</v>
      </c>
      <c r="Q420" t="s">
        <v>2040</v>
      </c>
      <c r="R420" s="6">
        <f t="shared" si="22"/>
        <v>41035.208333333336</v>
      </c>
      <c r="S420" s="6">
        <f t="shared" si="22"/>
        <v>41036.208333333336</v>
      </c>
      <c r="T420">
        <f t="shared" si="23"/>
        <v>2012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1"/>
        <v>128.46</v>
      </c>
      <c r="P421" t="s">
        <v>2035</v>
      </c>
      <c r="Q421" t="s">
        <v>2036</v>
      </c>
      <c r="R421" s="6">
        <f t="shared" si="22"/>
        <v>40899.25</v>
      </c>
      <c r="S421" s="6">
        <f t="shared" si="22"/>
        <v>40905.25</v>
      </c>
      <c r="T421">
        <f t="shared" si="23"/>
        <v>2011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1"/>
        <v>63.989361702127653</v>
      </c>
      <c r="P422" t="s">
        <v>2037</v>
      </c>
      <c r="Q422" t="s">
        <v>2038</v>
      </c>
      <c r="R422" s="6">
        <f t="shared" si="22"/>
        <v>42911.208333333328</v>
      </c>
      <c r="S422" s="6">
        <f t="shared" si="22"/>
        <v>42925.208333333328</v>
      </c>
      <c r="T422">
        <f t="shared" si="23"/>
        <v>2017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1"/>
        <v>127.29885057471265</v>
      </c>
      <c r="P423" t="s">
        <v>2035</v>
      </c>
      <c r="Q423" t="s">
        <v>2044</v>
      </c>
      <c r="R423" s="6">
        <f t="shared" si="22"/>
        <v>42915.208333333328</v>
      </c>
      <c r="S423" s="6">
        <f t="shared" si="22"/>
        <v>42945.208333333328</v>
      </c>
      <c r="T423">
        <f t="shared" si="23"/>
        <v>2017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1"/>
        <v>10.638024357239512</v>
      </c>
      <c r="P424" t="s">
        <v>2037</v>
      </c>
      <c r="Q424" t="s">
        <v>2038</v>
      </c>
      <c r="R424" s="6">
        <f t="shared" si="22"/>
        <v>40285.208333333336</v>
      </c>
      <c r="S424" s="6">
        <f t="shared" si="22"/>
        <v>40305.208333333336</v>
      </c>
      <c r="T424">
        <f t="shared" si="23"/>
        <v>2010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1"/>
        <v>40.470588235294116</v>
      </c>
      <c r="P425" t="s">
        <v>2031</v>
      </c>
      <c r="Q425" t="s">
        <v>2032</v>
      </c>
      <c r="R425" s="6">
        <f t="shared" si="22"/>
        <v>40808.208333333336</v>
      </c>
      <c r="S425" s="6">
        <f t="shared" si="22"/>
        <v>40810.208333333336</v>
      </c>
      <c r="T425">
        <f t="shared" si="23"/>
        <v>2011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1"/>
        <v>287.66666666666663</v>
      </c>
      <c r="P426" t="s">
        <v>2033</v>
      </c>
      <c r="Q426" t="s">
        <v>2043</v>
      </c>
      <c r="R426" s="6">
        <f t="shared" si="22"/>
        <v>43208.208333333328</v>
      </c>
      <c r="S426" s="6">
        <f t="shared" si="22"/>
        <v>43214.208333333328</v>
      </c>
      <c r="T426">
        <f t="shared" si="23"/>
        <v>2018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1"/>
        <v>572.94444444444446</v>
      </c>
      <c r="P427" t="s">
        <v>2052</v>
      </c>
      <c r="Q427" t="s">
        <v>2053</v>
      </c>
      <c r="R427" s="6">
        <f t="shared" si="22"/>
        <v>42213.208333333328</v>
      </c>
      <c r="S427" s="6">
        <f t="shared" si="22"/>
        <v>42219.208333333328</v>
      </c>
      <c r="T427">
        <f t="shared" si="23"/>
        <v>2015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1"/>
        <v>112.90429799426933</v>
      </c>
      <c r="P428" t="s">
        <v>2037</v>
      </c>
      <c r="Q428" t="s">
        <v>2038</v>
      </c>
      <c r="R428" s="6">
        <f t="shared" si="22"/>
        <v>41332.25</v>
      </c>
      <c r="S428" s="6">
        <f t="shared" si="22"/>
        <v>41339.25</v>
      </c>
      <c r="T428">
        <f t="shared" si="23"/>
        <v>2013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1"/>
        <v>46.387573964497044</v>
      </c>
      <c r="P429" t="s">
        <v>2037</v>
      </c>
      <c r="Q429" t="s">
        <v>2038</v>
      </c>
      <c r="R429" s="6">
        <f t="shared" si="22"/>
        <v>41895.208333333336</v>
      </c>
      <c r="S429" s="6">
        <f t="shared" si="22"/>
        <v>41927.208333333336</v>
      </c>
      <c r="T429">
        <f t="shared" si="23"/>
        <v>2014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1"/>
        <v>90.675916230366497</v>
      </c>
      <c r="P430" t="s">
        <v>2039</v>
      </c>
      <c r="Q430" t="s">
        <v>2047</v>
      </c>
      <c r="R430" s="6">
        <f t="shared" si="22"/>
        <v>40585.25</v>
      </c>
      <c r="S430" s="6">
        <f t="shared" si="22"/>
        <v>40592.25</v>
      </c>
      <c r="T430">
        <f t="shared" si="23"/>
        <v>2011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1"/>
        <v>67.740740740740748</v>
      </c>
      <c r="P431" t="s">
        <v>2052</v>
      </c>
      <c r="Q431" t="s">
        <v>2053</v>
      </c>
      <c r="R431" s="6">
        <f t="shared" si="22"/>
        <v>41680.25</v>
      </c>
      <c r="S431" s="6">
        <f t="shared" si="22"/>
        <v>41708.208333333336</v>
      </c>
      <c r="T431">
        <f t="shared" si="23"/>
        <v>2014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1"/>
        <v>192.49019607843135</v>
      </c>
      <c r="P432" t="s">
        <v>2037</v>
      </c>
      <c r="Q432" t="s">
        <v>2038</v>
      </c>
      <c r="R432" s="6">
        <f t="shared" si="22"/>
        <v>43737.208333333328</v>
      </c>
      <c r="S432" s="6">
        <f t="shared" si="22"/>
        <v>43771.208333333328</v>
      </c>
      <c r="T432">
        <f t="shared" si="23"/>
        <v>2019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1"/>
        <v>82.714285714285722</v>
      </c>
      <c r="P433" t="s">
        <v>2037</v>
      </c>
      <c r="Q433" t="s">
        <v>2038</v>
      </c>
      <c r="R433" s="6">
        <f t="shared" si="22"/>
        <v>43273.208333333328</v>
      </c>
      <c r="S433" s="6">
        <f t="shared" si="22"/>
        <v>43290.208333333328</v>
      </c>
      <c r="T433">
        <f t="shared" si="23"/>
        <v>2018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1"/>
        <v>54.163920922570021</v>
      </c>
      <c r="P434" t="s">
        <v>2037</v>
      </c>
      <c r="Q434" t="s">
        <v>2038</v>
      </c>
      <c r="R434" s="6">
        <f t="shared" si="22"/>
        <v>41761.208333333336</v>
      </c>
      <c r="S434" s="6">
        <f t="shared" si="22"/>
        <v>41781.208333333336</v>
      </c>
      <c r="T434">
        <f t="shared" si="23"/>
        <v>2014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1"/>
        <v>16.722222222222221</v>
      </c>
      <c r="P435" t="s">
        <v>2039</v>
      </c>
      <c r="Q435" t="s">
        <v>2040</v>
      </c>
      <c r="R435" s="6">
        <f t="shared" si="22"/>
        <v>41603.25</v>
      </c>
      <c r="S435" s="6">
        <f t="shared" si="22"/>
        <v>41619.25</v>
      </c>
      <c r="T435">
        <f t="shared" si="23"/>
        <v>2013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1"/>
        <v>116.87664041994749</v>
      </c>
      <c r="P436" t="s">
        <v>2037</v>
      </c>
      <c r="Q436" t="s">
        <v>2038</v>
      </c>
      <c r="R436" s="6">
        <f t="shared" si="22"/>
        <v>42705.25</v>
      </c>
      <c r="S436" s="6">
        <f t="shared" si="22"/>
        <v>42719.25</v>
      </c>
      <c r="T436">
        <f t="shared" si="23"/>
        <v>2016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1"/>
        <v>1052.1538461538462</v>
      </c>
      <c r="P437" t="s">
        <v>2037</v>
      </c>
      <c r="Q437" t="s">
        <v>2038</v>
      </c>
      <c r="R437" s="6">
        <f t="shared" si="22"/>
        <v>41988.25</v>
      </c>
      <c r="S437" s="6">
        <f t="shared" si="22"/>
        <v>42000.25</v>
      </c>
      <c r="T437">
        <f t="shared" si="23"/>
        <v>2014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1"/>
        <v>123.07407407407408</v>
      </c>
      <c r="P438" t="s">
        <v>2033</v>
      </c>
      <c r="Q438" t="s">
        <v>2056</v>
      </c>
      <c r="R438" s="6">
        <f t="shared" si="22"/>
        <v>43575.208333333328</v>
      </c>
      <c r="S438" s="6">
        <f t="shared" si="22"/>
        <v>43576.208333333328</v>
      </c>
      <c r="T438">
        <f t="shared" si="23"/>
        <v>2019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1"/>
        <v>178.63855421686748</v>
      </c>
      <c r="P439" t="s">
        <v>2039</v>
      </c>
      <c r="Q439" t="s">
        <v>2047</v>
      </c>
      <c r="R439" s="6">
        <f t="shared" si="22"/>
        <v>42260.208333333328</v>
      </c>
      <c r="S439" s="6">
        <f t="shared" si="22"/>
        <v>42263.208333333328</v>
      </c>
      <c r="T439">
        <f t="shared" si="23"/>
        <v>2015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1"/>
        <v>355.28169014084506</v>
      </c>
      <c r="P440" t="s">
        <v>2037</v>
      </c>
      <c r="Q440" t="s">
        <v>2038</v>
      </c>
      <c r="R440" s="6">
        <f t="shared" si="22"/>
        <v>41337.25</v>
      </c>
      <c r="S440" s="6">
        <f t="shared" si="22"/>
        <v>41367.208333333336</v>
      </c>
      <c r="T440">
        <f t="shared" si="23"/>
        <v>2013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1"/>
        <v>161.90634146341463</v>
      </c>
      <c r="P441" t="s">
        <v>2039</v>
      </c>
      <c r="Q441" t="s">
        <v>2061</v>
      </c>
      <c r="R441" s="6">
        <f t="shared" si="22"/>
        <v>42680.208333333328</v>
      </c>
      <c r="S441" s="6">
        <f t="shared" si="22"/>
        <v>42687.25</v>
      </c>
      <c r="T441">
        <f t="shared" si="23"/>
        <v>2016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1"/>
        <v>24.914285714285715</v>
      </c>
      <c r="P442" t="s">
        <v>2039</v>
      </c>
      <c r="Q442" t="s">
        <v>2058</v>
      </c>
      <c r="R442" s="6">
        <f t="shared" si="22"/>
        <v>42916.208333333328</v>
      </c>
      <c r="S442" s="6">
        <f t="shared" si="22"/>
        <v>42926.208333333328</v>
      </c>
      <c r="T442">
        <f t="shared" si="23"/>
        <v>2017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1"/>
        <v>198.72222222222223</v>
      </c>
      <c r="P443" t="s">
        <v>2035</v>
      </c>
      <c r="Q443" t="s">
        <v>2044</v>
      </c>
      <c r="R443" s="6">
        <f t="shared" si="22"/>
        <v>41025.208333333336</v>
      </c>
      <c r="S443" s="6">
        <f t="shared" si="22"/>
        <v>41053.208333333336</v>
      </c>
      <c r="T443">
        <f t="shared" si="23"/>
        <v>2012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1"/>
        <v>34.752688172043008</v>
      </c>
      <c r="P444" t="s">
        <v>2037</v>
      </c>
      <c r="Q444" t="s">
        <v>2038</v>
      </c>
      <c r="R444" s="6">
        <f t="shared" si="22"/>
        <v>42980.208333333328</v>
      </c>
      <c r="S444" s="6">
        <f t="shared" si="22"/>
        <v>42996.208333333328</v>
      </c>
      <c r="T444">
        <f t="shared" si="23"/>
        <v>2017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1"/>
        <v>176.41935483870967</v>
      </c>
      <c r="P445" t="s">
        <v>2037</v>
      </c>
      <c r="Q445" t="s">
        <v>2038</v>
      </c>
      <c r="R445" s="6">
        <f t="shared" si="22"/>
        <v>40451.208333333336</v>
      </c>
      <c r="S445" s="6">
        <f t="shared" si="22"/>
        <v>40470.208333333336</v>
      </c>
      <c r="T445">
        <f t="shared" si="23"/>
        <v>2010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1"/>
        <v>511.38095238095235</v>
      </c>
      <c r="P446" t="s">
        <v>2033</v>
      </c>
      <c r="Q446" t="s">
        <v>2043</v>
      </c>
      <c r="R446" s="6">
        <f t="shared" si="22"/>
        <v>40748.208333333336</v>
      </c>
      <c r="S446" s="6">
        <f t="shared" si="22"/>
        <v>40750.208333333336</v>
      </c>
      <c r="T446">
        <f t="shared" si="23"/>
        <v>2011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1"/>
        <v>82.044117647058826</v>
      </c>
      <c r="P447" t="s">
        <v>2037</v>
      </c>
      <c r="Q447" t="s">
        <v>2038</v>
      </c>
      <c r="R447" s="6">
        <f t="shared" si="22"/>
        <v>40515.25</v>
      </c>
      <c r="S447" s="6">
        <f t="shared" si="22"/>
        <v>40536.25</v>
      </c>
      <c r="T447">
        <f t="shared" si="23"/>
        <v>2010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1"/>
        <v>24.326030927835053</v>
      </c>
      <c r="P448" t="s">
        <v>2035</v>
      </c>
      <c r="Q448" t="s">
        <v>2044</v>
      </c>
      <c r="R448" s="6">
        <f t="shared" si="22"/>
        <v>41261.25</v>
      </c>
      <c r="S448" s="6">
        <f t="shared" si="22"/>
        <v>41263.25</v>
      </c>
      <c r="T448">
        <f t="shared" si="23"/>
        <v>2012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1"/>
        <v>50.482758620689658</v>
      </c>
      <c r="P449" t="s">
        <v>2039</v>
      </c>
      <c r="Q449" t="s">
        <v>2058</v>
      </c>
      <c r="R449" s="6">
        <f t="shared" si="22"/>
        <v>43088.25</v>
      </c>
      <c r="S449" s="6">
        <f t="shared" si="22"/>
        <v>43104.25</v>
      </c>
      <c r="T449">
        <f t="shared" si="23"/>
        <v>2017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1"/>
        <v>967</v>
      </c>
      <c r="P450" t="s">
        <v>2048</v>
      </c>
      <c r="Q450" t="s">
        <v>2049</v>
      </c>
      <c r="R450" s="6">
        <f t="shared" si="22"/>
        <v>41378.208333333336</v>
      </c>
      <c r="S450" s="6">
        <f t="shared" si="22"/>
        <v>41380.208333333336</v>
      </c>
      <c r="T450">
        <f t="shared" si="23"/>
        <v>2013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4">(E452/D452*100)</f>
        <v>4</v>
      </c>
      <c r="P451" t="s">
        <v>2048</v>
      </c>
      <c r="Q451" t="s">
        <v>2049</v>
      </c>
      <c r="R451" s="6">
        <f t="shared" ref="R451:S514" si="25">(((J451/60)/60)/24)+DATE(1970,1,1)</f>
        <v>43530.25</v>
      </c>
      <c r="S451" s="6">
        <f t="shared" si="25"/>
        <v>43547.208333333328</v>
      </c>
      <c r="T451">
        <f t="shared" ref="T451:T514" si="26">(YEAR(R451))</f>
        <v>2019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4"/>
        <v>122.84501347708894</v>
      </c>
      <c r="P452" t="s">
        <v>2039</v>
      </c>
      <c r="Q452" t="s">
        <v>2047</v>
      </c>
      <c r="R452" s="6">
        <f t="shared" si="25"/>
        <v>43394.208333333328</v>
      </c>
      <c r="S452" s="6">
        <f t="shared" si="25"/>
        <v>43417.25</v>
      </c>
      <c r="T452">
        <f t="shared" si="26"/>
        <v>2018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4"/>
        <v>63.4375</v>
      </c>
      <c r="P453" t="s">
        <v>2033</v>
      </c>
      <c r="Q453" t="s">
        <v>2034</v>
      </c>
      <c r="R453" s="6">
        <f t="shared" si="25"/>
        <v>42935.208333333328</v>
      </c>
      <c r="S453" s="6">
        <f t="shared" si="25"/>
        <v>42966.208333333328</v>
      </c>
      <c r="T453">
        <f t="shared" si="26"/>
        <v>2017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4"/>
        <v>56.331688596491226</v>
      </c>
      <c r="P454" t="s">
        <v>2039</v>
      </c>
      <c r="Q454" t="s">
        <v>2042</v>
      </c>
      <c r="R454" s="6">
        <f t="shared" si="25"/>
        <v>40365.208333333336</v>
      </c>
      <c r="S454" s="6">
        <f t="shared" si="25"/>
        <v>40366.208333333336</v>
      </c>
      <c r="T454">
        <f t="shared" si="26"/>
        <v>2010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4"/>
        <v>44.074999999999996</v>
      </c>
      <c r="P455" t="s">
        <v>2039</v>
      </c>
      <c r="Q455" t="s">
        <v>2061</v>
      </c>
      <c r="R455" s="6">
        <f t="shared" si="25"/>
        <v>42705.25</v>
      </c>
      <c r="S455" s="6">
        <f t="shared" si="25"/>
        <v>42746.25</v>
      </c>
      <c r="T455">
        <f t="shared" si="26"/>
        <v>2016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4"/>
        <v>118.37253218884121</v>
      </c>
      <c r="P456" t="s">
        <v>2039</v>
      </c>
      <c r="Q456" t="s">
        <v>2042</v>
      </c>
      <c r="R456" s="6">
        <f t="shared" si="25"/>
        <v>41568.208333333336</v>
      </c>
      <c r="S456" s="6">
        <f t="shared" si="25"/>
        <v>41604.25</v>
      </c>
      <c r="T456">
        <f t="shared" si="26"/>
        <v>2013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4"/>
        <v>104.1243169398907</v>
      </c>
      <c r="P457" t="s">
        <v>2037</v>
      </c>
      <c r="Q457" t="s">
        <v>2038</v>
      </c>
      <c r="R457" s="6">
        <f t="shared" si="25"/>
        <v>40809.208333333336</v>
      </c>
      <c r="S457" s="6">
        <f t="shared" si="25"/>
        <v>40832.208333333336</v>
      </c>
      <c r="T457">
        <f t="shared" si="26"/>
        <v>2011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4"/>
        <v>26.640000000000004</v>
      </c>
      <c r="P458" t="s">
        <v>2033</v>
      </c>
      <c r="Q458" t="s">
        <v>2043</v>
      </c>
      <c r="R458" s="6">
        <f t="shared" si="25"/>
        <v>43141.25</v>
      </c>
      <c r="S458" s="6">
        <f t="shared" si="25"/>
        <v>43141.25</v>
      </c>
      <c r="T458">
        <f t="shared" si="26"/>
        <v>2018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4"/>
        <v>351.20118343195264</v>
      </c>
      <c r="P459" t="s">
        <v>2037</v>
      </c>
      <c r="Q459" t="s">
        <v>2038</v>
      </c>
      <c r="R459" s="6">
        <f t="shared" si="25"/>
        <v>42657.208333333328</v>
      </c>
      <c r="S459" s="6">
        <f t="shared" si="25"/>
        <v>42659.208333333328</v>
      </c>
      <c r="T459">
        <f t="shared" si="26"/>
        <v>2016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4"/>
        <v>90.063492063492063</v>
      </c>
      <c r="P460" t="s">
        <v>2037</v>
      </c>
      <c r="Q460" t="s">
        <v>2038</v>
      </c>
      <c r="R460" s="6">
        <f t="shared" si="25"/>
        <v>40265.208333333336</v>
      </c>
      <c r="S460" s="6">
        <f t="shared" si="25"/>
        <v>40309.208333333336</v>
      </c>
      <c r="T460">
        <f t="shared" si="26"/>
        <v>2010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4"/>
        <v>171.625</v>
      </c>
      <c r="P461" t="s">
        <v>2039</v>
      </c>
      <c r="Q461" t="s">
        <v>2040</v>
      </c>
      <c r="R461" s="6">
        <f t="shared" si="25"/>
        <v>42001.25</v>
      </c>
      <c r="S461" s="6">
        <f t="shared" si="25"/>
        <v>42026.25</v>
      </c>
      <c r="T461">
        <f t="shared" si="26"/>
        <v>2014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4"/>
        <v>141.04655870445345</v>
      </c>
      <c r="P462" t="s">
        <v>2037</v>
      </c>
      <c r="Q462" t="s">
        <v>2038</v>
      </c>
      <c r="R462" s="6">
        <f t="shared" si="25"/>
        <v>40399.208333333336</v>
      </c>
      <c r="S462" s="6">
        <f t="shared" si="25"/>
        <v>40402.208333333336</v>
      </c>
      <c r="T462">
        <f t="shared" si="26"/>
        <v>2010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4"/>
        <v>30.57944915254237</v>
      </c>
      <c r="P463" t="s">
        <v>2039</v>
      </c>
      <c r="Q463" t="s">
        <v>2042</v>
      </c>
      <c r="R463" s="6">
        <f t="shared" si="25"/>
        <v>41757.208333333336</v>
      </c>
      <c r="S463" s="6">
        <f t="shared" si="25"/>
        <v>41777.208333333336</v>
      </c>
      <c r="T463">
        <f t="shared" si="26"/>
        <v>2014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4"/>
        <v>108.16455696202532</v>
      </c>
      <c r="P464" t="s">
        <v>2048</v>
      </c>
      <c r="Q464" t="s">
        <v>2059</v>
      </c>
      <c r="R464" s="6">
        <f t="shared" si="25"/>
        <v>41304.25</v>
      </c>
      <c r="S464" s="6">
        <f t="shared" si="25"/>
        <v>41342.25</v>
      </c>
      <c r="T464">
        <f t="shared" si="26"/>
        <v>2013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4"/>
        <v>133.45505617977528</v>
      </c>
      <c r="P465" t="s">
        <v>2039</v>
      </c>
      <c r="Q465" t="s">
        <v>2047</v>
      </c>
      <c r="R465" s="6">
        <f t="shared" si="25"/>
        <v>41639.25</v>
      </c>
      <c r="S465" s="6">
        <f t="shared" si="25"/>
        <v>41643.25</v>
      </c>
      <c r="T465">
        <f t="shared" si="26"/>
        <v>2013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4"/>
        <v>187.85106382978722</v>
      </c>
      <c r="P466" t="s">
        <v>2037</v>
      </c>
      <c r="Q466" t="s">
        <v>2038</v>
      </c>
      <c r="R466" s="6">
        <f t="shared" si="25"/>
        <v>43142.25</v>
      </c>
      <c r="S466" s="6">
        <f t="shared" si="25"/>
        <v>43156.25</v>
      </c>
      <c r="T466">
        <f t="shared" si="26"/>
        <v>2018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4"/>
        <v>332</v>
      </c>
      <c r="P467" t="s">
        <v>2045</v>
      </c>
      <c r="Q467" t="s">
        <v>2057</v>
      </c>
      <c r="R467" s="6">
        <f t="shared" si="25"/>
        <v>43127.25</v>
      </c>
      <c r="S467" s="6">
        <f t="shared" si="25"/>
        <v>43136.25</v>
      </c>
      <c r="T467">
        <f t="shared" si="26"/>
        <v>2018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4"/>
        <v>575.21428571428578</v>
      </c>
      <c r="P468" t="s">
        <v>2035</v>
      </c>
      <c r="Q468" t="s">
        <v>2044</v>
      </c>
      <c r="R468" s="6">
        <f t="shared" si="25"/>
        <v>41409.208333333336</v>
      </c>
      <c r="S468" s="6">
        <f t="shared" si="25"/>
        <v>41432.208333333336</v>
      </c>
      <c r="T468">
        <f t="shared" si="26"/>
        <v>2013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4"/>
        <v>40.5</v>
      </c>
      <c r="P469" t="s">
        <v>2035</v>
      </c>
      <c r="Q469" t="s">
        <v>2036</v>
      </c>
      <c r="R469" s="6">
        <f t="shared" si="25"/>
        <v>42331.25</v>
      </c>
      <c r="S469" s="6">
        <f t="shared" si="25"/>
        <v>42338.25</v>
      </c>
      <c r="T469">
        <f t="shared" si="26"/>
        <v>2015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4"/>
        <v>184.42857142857144</v>
      </c>
      <c r="P470" t="s">
        <v>2037</v>
      </c>
      <c r="Q470" t="s">
        <v>2038</v>
      </c>
      <c r="R470" s="6">
        <f t="shared" si="25"/>
        <v>43569.208333333328</v>
      </c>
      <c r="S470" s="6">
        <f t="shared" si="25"/>
        <v>43585.208333333328</v>
      </c>
      <c r="T470">
        <f t="shared" si="26"/>
        <v>2019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4"/>
        <v>285.80555555555554</v>
      </c>
      <c r="P471" t="s">
        <v>2039</v>
      </c>
      <c r="Q471" t="s">
        <v>2042</v>
      </c>
      <c r="R471" s="6">
        <f t="shared" si="25"/>
        <v>42142.208333333328</v>
      </c>
      <c r="S471" s="6">
        <f t="shared" si="25"/>
        <v>42144.208333333328</v>
      </c>
      <c r="T471">
        <f t="shared" si="26"/>
        <v>2015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4"/>
        <v>319</v>
      </c>
      <c r="P472" t="s">
        <v>2035</v>
      </c>
      <c r="Q472" t="s">
        <v>2044</v>
      </c>
      <c r="R472" s="6">
        <f t="shared" si="25"/>
        <v>42716.25</v>
      </c>
      <c r="S472" s="6">
        <f t="shared" si="25"/>
        <v>42723.25</v>
      </c>
      <c r="T472">
        <f t="shared" si="26"/>
        <v>2016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4"/>
        <v>39.234070221066318</v>
      </c>
      <c r="P473" t="s">
        <v>2031</v>
      </c>
      <c r="Q473" t="s">
        <v>2032</v>
      </c>
      <c r="R473" s="6">
        <f t="shared" si="25"/>
        <v>41031.208333333336</v>
      </c>
      <c r="S473" s="6">
        <f t="shared" si="25"/>
        <v>41031.208333333336</v>
      </c>
      <c r="T473">
        <f t="shared" si="26"/>
        <v>2012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4"/>
        <v>178.14000000000001</v>
      </c>
      <c r="P474" t="s">
        <v>2033</v>
      </c>
      <c r="Q474" t="s">
        <v>2034</v>
      </c>
      <c r="R474" s="6">
        <f t="shared" si="25"/>
        <v>43535.208333333328</v>
      </c>
      <c r="S474" s="6">
        <f t="shared" si="25"/>
        <v>43589.208333333328</v>
      </c>
      <c r="T474">
        <f t="shared" si="26"/>
        <v>2019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4"/>
        <v>365.15</v>
      </c>
      <c r="P475" t="s">
        <v>2033</v>
      </c>
      <c r="Q475" t="s">
        <v>2041</v>
      </c>
      <c r="R475" s="6">
        <f t="shared" si="25"/>
        <v>43277.208333333328</v>
      </c>
      <c r="S475" s="6">
        <f t="shared" si="25"/>
        <v>43278.208333333328</v>
      </c>
      <c r="T475">
        <f t="shared" si="26"/>
        <v>2018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4"/>
        <v>113.94594594594594</v>
      </c>
      <c r="P476" t="s">
        <v>2039</v>
      </c>
      <c r="Q476" t="s">
        <v>2058</v>
      </c>
      <c r="R476" s="6">
        <f t="shared" si="25"/>
        <v>41989.25</v>
      </c>
      <c r="S476" s="6">
        <f t="shared" si="25"/>
        <v>41990.25</v>
      </c>
      <c r="T476">
        <f t="shared" si="26"/>
        <v>2014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4"/>
        <v>29.828720626631856</v>
      </c>
      <c r="P477" t="s">
        <v>2045</v>
      </c>
      <c r="Q477" t="s">
        <v>2057</v>
      </c>
      <c r="R477" s="6">
        <f t="shared" si="25"/>
        <v>41450.208333333336</v>
      </c>
      <c r="S477" s="6">
        <f t="shared" si="25"/>
        <v>41454.208333333336</v>
      </c>
      <c r="T477">
        <f t="shared" si="26"/>
        <v>2013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4"/>
        <v>54.270588235294113</v>
      </c>
      <c r="P478" t="s">
        <v>2045</v>
      </c>
      <c r="Q478" t="s">
        <v>2051</v>
      </c>
      <c r="R478" s="6">
        <f t="shared" si="25"/>
        <v>43322.208333333328</v>
      </c>
      <c r="S478" s="6">
        <f t="shared" si="25"/>
        <v>43328.208333333328</v>
      </c>
      <c r="T478">
        <f t="shared" si="26"/>
        <v>2018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4"/>
        <v>236.34156976744185</v>
      </c>
      <c r="P479" t="s">
        <v>2039</v>
      </c>
      <c r="Q479" t="s">
        <v>2061</v>
      </c>
      <c r="R479" s="6">
        <f t="shared" si="25"/>
        <v>40720.208333333336</v>
      </c>
      <c r="S479" s="6">
        <f t="shared" si="25"/>
        <v>40747.208333333336</v>
      </c>
      <c r="T479">
        <f t="shared" si="26"/>
        <v>2011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4"/>
        <v>512.91666666666663</v>
      </c>
      <c r="P480" t="s">
        <v>2035</v>
      </c>
      <c r="Q480" t="s">
        <v>2044</v>
      </c>
      <c r="R480" s="6">
        <f t="shared" si="25"/>
        <v>42072.208333333328</v>
      </c>
      <c r="S480" s="6">
        <f t="shared" si="25"/>
        <v>42084.208333333328</v>
      </c>
      <c r="T480">
        <f t="shared" si="26"/>
        <v>2015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4"/>
        <v>100.65116279069768</v>
      </c>
      <c r="P481" t="s">
        <v>2031</v>
      </c>
      <c r="Q481" t="s">
        <v>2032</v>
      </c>
      <c r="R481" s="6">
        <f t="shared" si="25"/>
        <v>42945.208333333328</v>
      </c>
      <c r="S481" s="6">
        <f t="shared" si="25"/>
        <v>42947.208333333328</v>
      </c>
      <c r="T481">
        <f t="shared" si="26"/>
        <v>2017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4"/>
        <v>81.348423194303152</v>
      </c>
      <c r="P482" t="s">
        <v>2052</v>
      </c>
      <c r="Q482" t="s">
        <v>2053</v>
      </c>
      <c r="R482" s="6">
        <f t="shared" si="25"/>
        <v>40248.25</v>
      </c>
      <c r="S482" s="6">
        <f t="shared" si="25"/>
        <v>40257.208333333336</v>
      </c>
      <c r="T482">
        <f t="shared" si="26"/>
        <v>2010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4"/>
        <v>16.404761904761905</v>
      </c>
      <c r="P483" t="s">
        <v>2037</v>
      </c>
      <c r="Q483" t="s">
        <v>2038</v>
      </c>
      <c r="R483" s="6">
        <f t="shared" si="25"/>
        <v>41913.208333333336</v>
      </c>
      <c r="S483" s="6">
        <f t="shared" si="25"/>
        <v>41955.25</v>
      </c>
      <c r="T483">
        <f t="shared" si="26"/>
        <v>2014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4"/>
        <v>52.774617067833695</v>
      </c>
      <c r="P484" t="s">
        <v>2045</v>
      </c>
      <c r="Q484" t="s">
        <v>2051</v>
      </c>
      <c r="R484" s="6">
        <f t="shared" si="25"/>
        <v>40963.25</v>
      </c>
      <c r="S484" s="6">
        <f t="shared" si="25"/>
        <v>40974.25</v>
      </c>
      <c r="T484">
        <f t="shared" si="26"/>
        <v>2012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4"/>
        <v>260.20608108108109</v>
      </c>
      <c r="P485" t="s">
        <v>2037</v>
      </c>
      <c r="Q485" t="s">
        <v>2038</v>
      </c>
      <c r="R485" s="6">
        <f t="shared" si="25"/>
        <v>43811.25</v>
      </c>
      <c r="S485" s="6">
        <f t="shared" si="25"/>
        <v>43818.25</v>
      </c>
      <c r="T485">
        <f t="shared" si="26"/>
        <v>2019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4"/>
        <v>30.73289183222958</v>
      </c>
      <c r="P486" t="s">
        <v>2031</v>
      </c>
      <c r="Q486" t="s">
        <v>2032</v>
      </c>
      <c r="R486" s="6">
        <f t="shared" si="25"/>
        <v>41855.208333333336</v>
      </c>
      <c r="S486" s="6">
        <f t="shared" si="25"/>
        <v>41904.208333333336</v>
      </c>
      <c r="T486">
        <f t="shared" si="26"/>
        <v>2014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4"/>
        <v>13.5</v>
      </c>
      <c r="P487" t="s">
        <v>2037</v>
      </c>
      <c r="Q487" t="s">
        <v>2038</v>
      </c>
      <c r="R487" s="6">
        <f t="shared" si="25"/>
        <v>43626.208333333328</v>
      </c>
      <c r="S487" s="6">
        <f t="shared" si="25"/>
        <v>43667.208333333328</v>
      </c>
      <c r="T487">
        <f t="shared" si="26"/>
        <v>2019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4"/>
        <v>178.62556663644605</v>
      </c>
      <c r="P488" t="s">
        <v>2045</v>
      </c>
      <c r="Q488" t="s">
        <v>2057</v>
      </c>
      <c r="R488" s="6">
        <f t="shared" si="25"/>
        <v>43168.25</v>
      </c>
      <c r="S488" s="6">
        <f t="shared" si="25"/>
        <v>43183.208333333328</v>
      </c>
      <c r="T488">
        <f t="shared" si="26"/>
        <v>2018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4"/>
        <v>220.0566037735849</v>
      </c>
      <c r="P489" t="s">
        <v>2037</v>
      </c>
      <c r="Q489" t="s">
        <v>2038</v>
      </c>
      <c r="R489" s="6">
        <f t="shared" si="25"/>
        <v>42845.208333333328</v>
      </c>
      <c r="S489" s="6">
        <f t="shared" si="25"/>
        <v>42878.208333333328</v>
      </c>
      <c r="T489">
        <f t="shared" si="26"/>
        <v>2017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4"/>
        <v>101.5108695652174</v>
      </c>
      <c r="P490" t="s">
        <v>2037</v>
      </c>
      <c r="Q490" t="s">
        <v>2038</v>
      </c>
      <c r="R490" s="6">
        <f t="shared" si="25"/>
        <v>42403.25</v>
      </c>
      <c r="S490" s="6">
        <f t="shared" si="25"/>
        <v>42420.25</v>
      </c>
      <c r="T490">
        <f t="shared" si="26"/>
        <v>2016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4"/>
        <v>191.5</v>
      </c>
      <c r="P491" t="s">
        <v>2035</v>
      </c>
      <c r="Q491" t="s">
        <v>2044</v>
      </c>
      <c r="R491" s="6">
        <f t="shared" si="25"/>
        <v>40406.208333333336</v>
      </c>
      <c r="S491" s="6">
        <f t="shared" si="25"/>
        <v>40411.208333333336</v>
      </c>
      <c r="T491">
        <f t="shared" si="26"/>
        <v>2010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4"/>
        <v>305.34683098591546</v>
      </c>
      <c r="P492" t="s">
        <v>2062</v>
      </c>
      <c r="Q492" t="s">
        <v>2063</v>
      </c>
      <c r="R492" s="6">
        <f t="shared" si="25"/>
        <v>43786.25</v>
      </c>
      <c r="S492" s="6">
        <f t="shared" si="25"/>
        <v>43793.25</v>
      </c>
      <c r="T492">
        <f t="shared" si="26"/>
        <v>2019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4"/>
        <v>23.995287958115181</v>
      </c>
      <c r="P493" t="s">
        <v>2031</v>
      </c>
      <c r="Q493" t="s">
        <v>2032</v>
      </c>
      <c r="R493" s="6">
        <f t="shared" si="25"/>
        <v>41456.208333333336</v>
      </c>
      <c r="S493" s="6">
        <f t="shared" si="25"/>
        <v>41482.208333333336</v>
      </c>
      <c r="T493">
        <f t="shared" si="26"/>
        <v>2013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4"/>
        <v>723.77777777777771</v>
      </c>
      <c r="P494" t="s">
        <v>2039</v>
      </c>
      <c r="Q494" t="s">
        <v>2050</v>
      </c>
      <c r="R494" s="6">
        <f t="shared" si="25"/>
        <v>40336.208333333336</v>
      </c>
      <c r="S494" s="6">
        <f t="shared" si="25"/>
        <v>40371.208333333336</v>
      </c>
      <c r="T494">
        <f t="shared" si="26"/>
        <v>2010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4"/>
        <v>547.36</v>
      </c>
      <c r="P495" t="s">
        <v>2052</v>
      </c>
      <c r="Q495" t="s">
        <v>2053</v>
      </c>
      <c r="R495" s="6">
        <f t="shared" si="25"/>
        <v>43645.208333333328</v>
      </c>
      <c r="S495" s="6">
        <f t="shared" si="25"/>
        <v>43658.208333333328</v>
      </c>
      <c r="T495">
        <f t="shared" si="26"/>
        <v>2019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4"/>
        <v>414.49999999999994</v>
      </c>
      <c r="P496" t="s">
        <v>2035</v>
      </c>
      <c r="Q496" t="s">
        <v>2044</v>
      </c>
      <c r="R496" s="6">
        <f t="shared" si="25"/>
        <v>40990.208333333336</v>
      </c>
      <c r="S496" s="6">
        <f t="shared" si="25"/>
        <v>40991.208333333336</v>
      </c>
      <c r="T496">
        <f t="shared" si="26"/>
        <v>2012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4"/>
        <v>0.90696409140369971</v>
      </c>
      <c r="P497" t="s">
        <v>2037</v>
      </c>
      <c r="Q497" t="s">
        <v>2038</v>
      </c>
      <c r="R497" s="6">
        <f t="shared" si="25"/>
        <v>41800.208333333336</v>
      </c>
      <c r="S497" s="6">
        <f t="shared" si="25"/>
        <v>41804.208333333336</v>
      </c>
      <c r="T497">
        <f t="shared" si="26"/>
        <v>2014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4"/>
        <v>34.173469387755098</v>
      </c>
      <c r="P498" t="s">
        <v>2039</v>
      </c>
      <c r="Q498" t="s">
        <v>2047</v>
      </c>
      <c r="R498" s="6">
        <f t="shared" si="25"/>
        <v>42876.208333333328</v>
      </c>
      <c r="S498" s="6">
        <f t="shared" si="25"/>
        <v>42893.208333333328</v>
      </c>
      <c r="T498">
        <f t="shared" si="26"/>
        <v>2017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4"/>
        <v>23.948810754912099</v>
      </c>
      <c r="P499" t="s">
        <v>2035</v>
      </c>
      <c r="Q499" t="s">
        <v>2044</v>
      </c>
      <c r="R499" s="6">
        <f t="shared" si="25"/>
        <v>42724.25</v>
      </c>
      <c r="S499" s="6">
        <f t="shared" si="25"/>
        <v>42724.25</v>
      </c>
      <c r="T499">
        <f t="shared" si="26"/>
        <v>2016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4"/>
        <v>48.072649572649574</v>
      </c>
      <c r="P500" t="s">
        <v>2035</v>
      </c>
      <c r="Q500" t="s">
        <v>2036</v>
      </c>
      <c r="R500" s="6">
        <f t="shared" si="25"/>
        <v>42005.25</v>
      </c>
      <c r="S500" s="6">
        <f t="shared" si="25"/>
        <v>42007.25</v>
      </c>
      <c r="T500">
        <f t="shared" si="26"/>
        <v>2015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4"/>
        <v>0</v>
      </c>
      <c r="P501" t="s">
        <v>2039</v>
      </c>
      <c r="Q501" t="s">
        <v>2040</v>
      </c>
      <c r="R501" s="6">
        <f t="shared" si="25"/>
        <v>42444.208333333328</v>
      </c>
      <c r="S501" s="6">
        <f t="shared" si="25"/>
        <v>42449.208333333328</v>
      </c>
      <c r="T501">
        <f t="shared" si="26"/>
        <v>2016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4"/>
        <v>70.145182291666657</v>
      </c>
      <c r="P502" t="s">
        <v>2037</v>
      </c>
      <c r="Q502" t="s">
        <v>2038</v>
      </c>
      <c r="R502" s="6">
        <f t="shared" si="25"/>
        <v>41395.208333333336</v>
      </c>
      <c r="S502" s="6">
        <f t="shared" si="25"/>
        <v>41423.208333333336</v>
      </c>
      <c r="T502">
        <f t="shared" si="26"/>
        <v>2013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4"/>
        <v>529.92307692307691</v>
      </c>
      <c r="P503" t="s">
        <v>2039</v>
      </c>
      <c r="Q503" t="s">
        <v>2040</v>
      </c>
      <c r="R503" s="6">
        <f t="shared" si="25"/>
        <v>41345.208333333336</v>
      </c>
      <c r="S503" s="6">
        <f t="shared" si="25"/>
        <v>41347.208333333336</v>
      </c>
      <c r="T503">
        <f t="shared" si="26"/>
        <v>2013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4"/>
        <v>180.32549019607845</v>
      </c>
      <c r="P504" t="s">
        <v>2048</v>
      </c>
      <c r="Q504" t="s">
        <v>2049</v>
      </c>
      <c r="R504" s="6">
        <f t="shared" si="25"/>
        <v>41117.208333333336</v>
      </c>
      <c r="S504" s="6">
        <f t="shared" si="25"/>
        <v>41146.208333333336</v>
      </c>
      <c r="T504">
        <f t="shared" si="26"/>
        <v>2012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4"/>
        <v>92.320000000000007</v>
      </c>
      <c r="P505" t="s">
        <v>2039</v>
      </c>
      <c r="Q505" t="s">
        <v>2042</v>
      </c>
      <c r="R505" s="6">
        <f t="shared" si="25"/>
        <v>42186.208333333328</v>
      </c>
      <c r="S505" s="6">
        <f t="shared" si="25"/>
        <v>42206.208333333328</v>
      </c>
      <c r="T505">
        <f t="shared" si="26"/>
        <v>2015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4"/>
        <v>13.901001112347053</v>
      </c>
      <c r="P506" t="s">
        <v>2033</v>
      </c>
      <c r="Q506" t="s">
        <v>2034</v>
      </c>
      <c r="R506" s="6">
        <f t="shared" si="25"/>
        <v>42142.208333333328</v>
      </c>
      <c r="S506" s="6">
        <f t="shared" si="25"/>
        <v>42143.208333333328</v>
      </c>
      <c r="T506">
        <f t="shared" si="26"/>
        <v>2015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4"/>
        <v>927.07777777777767</v>
      </c>
      <c r="P507" t="s">
        <v>2045</v>
      </c>
      <c r="Q507" t="s">
        <v>2054</v>
      </c>
      <c r="R507" s="6">
        <f t="shared" si="25"/>
        <v>41341.25</v>
      </c>
      <c r="S507" s="6">
        <f t="shared" si="25"/>
        <v>41383.208333333336</v>
      </c>
      <c r="T507">
        <f t="shared" si="26"/>
        <v>2013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4"/>
        <v>39.857142857142861</v>
      </c>
      <c r="P508" t="s">
        <v>2037</v>
      </c>
      <c r="Q508" t="s">
        <v>2038</v>
      </c>
      <c r="R508" s="6">
        <f t="shared" si="25"/>
        <v>43062.25</v>
      </c>
      <c r="S508" s="6">
        <f t="shared" si="25"/>
        <v>43079.25</v>
      </c>
      <c r="T508">
        <f t="shared" si="26"/>
        <v>2017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4"/>
        <v>112.22929936305732</v>
      </c>
      <c r="P509" t="s">
        <v>2035</v>
      </c>
      <c r="Q509" t="s">
        <v>2036</v>
      </c>
      <c r="R509" s="6">
        <f t="shared" si="25"/>
        <v>41373.208333333336</v>
      </c>
      <c r="S509" s="6">
        <f t="shared" si="25"/>
        <v>41422.208333333336</v>
      </c>
      <c r="T509">
        <f t="shared" si="26"/>
        <v>2013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4"/>
        <v>70.925816023738875</v>
      </c>
      <c r="P510" t="s">
        <v>2037</v>
      </c>
      <c r="Q510" t="s">
        <v>2038</v>
      </c>
      <c r="R510" s="6">
        <f t="shared" si="25"/>
        <v>43310.208333333328</v>
      </c>
      <c r="S510" s="6">
        <f t="shared" si="25"/>
        <v>43331.208333333328</v>
      </c>
      <c r="T510">
        <f t="shared" si="26"/>
        <v>2018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4"/>
        <v>119.08974358974358</v>
      </c>
      <c r="P511" t="s">
        <v>2037</v>
      </c>
      <c r="Q511" t="s">
        <v>2038</v>
      </c>
      <c r="R511" s="6">
        <f t="shared" si="25"/>
        <v>41034.208333333336</v>
      </c>
      <c r="S511" s="6">
        <f t="shared" si="25"/>
        <v>41044.208333333336</v>
      </c>
      <c r="T511">
        <f t="shared" si="26"/>
        <v>2012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4"/>
        <v>24.017591339648174</v>
      </c>
      <c r="P512" t="s">
        <v>2039</v>
      </c>
      <c r="Q512" t="s">
        <v>2042</v>
      </c>
      <c r="R512" s="6">
        <f t="shared" si="25"/>
        <v>43251.208333333328</v>
      </c>
      <c r="S512" s="6">
        <f t="shared" si="25"/>
        <v>43275.208333333328</v>
      </c>
      <c r="T512">
        <f t="shared" si="26"/>
        <v>2018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4"/>
        <v>139.31868131868131</v>
      </c>
      <c r="P513" t="s">
        <v>2037</v>
      </c>
      <c r="Q513" t="s">
        <v>2038</v>
      </c>
      <c r="R513" s="6">
        <f t="shared" si="25"/>
        <v>43671.208333333328</v>
      </c>
      <c r="S513" s="6">
        <f t="shared" si="25"/>
        <v>43681.208333333328</v>
      </c>
      <c r="T513">
        <f t="shared" si="26"/>
        <v>2019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4"/>
        <v>39.277108433734945</v>
      </c>
      <c r="P514" t="s">
        <v>2048</v>
      </c>
      <c r="Q514" t="s">
        <v>2049</v>
      </c>
      <c r="R514" s="6">
        <f t="shared" si="25"/>
        <v>41825.208333333336</v>
      </c>
      <c r="S514" s="6">
        <f t="shared" si="25"/>
        <v>41826.208333333336</v>
      </c>
      <c r="T514">
        <f t="shared" si="26"/>
        <v>2014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27">(E516/D516*100)</f>
        <v>22.439077144917089</v>
      </c>
      <c r="P515" t="s">
        <v>2039</v>
      </c>
      <c r="Q515" t="s">
        <v>2058</v>
      </c>
      <c r="R515" s="6">
        <f t="shared" ref="R515:R578" si="28">(((J515/60)/60)/24)+DATE(1970,1,1)</f>
        <v>40430.208333333336</v>
      </c>
      <c r="S515" s="6">
        <f t="shared" ref="S515:S578" si="29">(((K515/60)/60)/24)+DATE(1970,1,1)</f>
        <v>40432.208333333336</v>
      </c>
      <c r="T515">
        <f t="shared" ref="T515:T578" si="30">(YEAR(R515))</f>
        <v>2010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27"/>
        <v>55.779069767441861</v>
      </c>
      <c r="P516" t="s">
        <v>2033</v>
      </c>
      <c r="Q516" t="s">
        <v>2034</v>
      </c>
      <c r="R516" s="6">
        <f t="shared" si="28"/>
        <v>41614.25</v>
      </c>
      <c r="S516" s="6">
        <f t="shared" si="29"/>
        <v>41619.25</v>
      </c>
      <c r="T516">
        <f t="shared" si="30"/>
        <v>2013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27"/>
        <v>42.523125996810208</v>
      </c>
      <c r="P517" t="s">
        <v>2037</v>
      </c>
      <c r="Q517" t="s">
        <v>2038</v>
      </c>
      <c r="R517" s="6">
        <f t="shared" si="28"/>
        <v>40900.25</v>
      </c>
      <c r="S517" s="6">
        <f t="shared" si="29"/>
        <v>40902.25</v>
      </c>
      <c r="T517">
        <f t="shared" si="30"/>
        <v>2011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27"/>
        <v>112.00000000000001</v>
      </c>
      <c r="P518" t="s">
        <v>2045</v>
      </c>
      <c r="Q518" t="s">
        <v>2046</v>
      </c>
      <c r="R518" s="6">
        <f t="shared" si="28"/>
        <v>40396.208333333336</v>
      </c>
      <c r="S518" s="6">
        <f t="shared" si="29"/>
        <v>40434.208333333336</v>
      </c>
      <c r="T518">
        <f t="shared" si="30"/>
        <v>2010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27"/>
        <v>7.0681818181818183</v>
      </c>
      <c r="P519" t="s">
        <v>2031</v>
      </c>
      <c r="Q519" t="s">
        <v>2032</v>
      </c>
      <c r="R519" s="6">
        <f t="shared" si="28"/>
        <v>42860.208333333328</v>
      </c>
      <c r="S519" s="6">
        <f t="shared" si="29"/>
        <v>42865.208333333328</v>
      </c>
      <c r="T519">
        <f t="shared" si="30"/>
        <v>2017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27"/>
        <v>101.74563871693867</v>
      </c>
      <c r="P520" t="s">
        <v>2039</v>
      </c>
      <c r="Q520" t="s">
        <v>2047</v>
      </c>
      <c r="R520" s="6">
        <f t="shared" si="28"/>
        <v>43154.25</v>
      </c>
      <c r="S520" s="6">
        <f t="shared" si="29"/>
        <v>43156.25</v>
      </c>
      <c r="T520">
        <f t="shared" si="30"/>
        <v>2018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27"/>
        <v>425.75</v>
      </c>
      <c r="P521" t="s">
        <v>2033</v>
      </c>
      <c r="Q521" t="s">
        <v>2034</v>
      </c>
      <c r="R521" s="6">
        <f t="shared" si="28"/>
        <v>42012.25</v>
      </c>
      <c r="S521" s="6">
        <f t="shared" si="29"/>
        <v>42026.25</v>
      </c>
      <c r="T521">
        <f t="shared" si="30"/>
        <v>2015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27"/>
        <v>145.53947368421052</v>
      </c>
      <c r="P522" t="s">
        <v>2037</v>
      </c>
      <c r="Q522" t="s">
        <v>2038</v>
      </c>
      <c r="R522" s="6">
        <f t="shared" si="28"/>
        <v>43574.208333333328</v>
      </c>
      <c r="S522" s="6">
        <f t="shared" si="29"/>
        <v>43577.208333333328</v>
      </c>
      <c r="T522">
        <f t="shared" si="30"/>
        <v>2019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27"/>
        <v>32.453465346534657</v>
      </c>
      <c r="P523" t="s">
        <v>2039</v>
      </c>
      <c r="Q523" t="s">
        <v>2042</v>
      </c>
      <c r="R523" s="6">
        <f t="shared" si="28"/>
        <v>42605.208333333328</v>
      </c>
      <c r="S523" s="6">
        <f t="shared" si="29"/>
        <v>42611.208333333328</v>
      </c>
      <c r="T523">
        <f t="shared" si="30"/>
        <v>2016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27"/>
        <v>700.33333333333326</v>
      </c>
      <c r="P524" t="s">
        <v>2039</v>
      </c>
      <c r="Q524" t="s">
        <v>2050</v>
      </c>
      <c r="R524" s="6">
        <f t="shared" si="28"/>
        <v>41093.208333333336</v>
      </c>
      <c r="S524" s="6">
        <f t="shared" si="29"/>
        <v>41105.208333333336</v>
      </c>
      <c r="T524">
        <f t="shared" si="30"/>
        <v>2012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27"/>
        <v>83.904860392967933</v>
      </c>
      <c r="P525" t="s">
        <v>2039</v>
      </c>
      <c r="Q525" t="s">
        <v>2050</v>
      </c>
      <c r="R525" s="6">
        <f t="shared" si="28"/>
        <v>40241.25</v>
      </c>
      <c r="S525" s="6">
        <f t="shared" si="29"/>
        <v>40246.25</v>
      </c>
      <c r="T525">
        <f t="shared" si="30"/>
        <v>2010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27"/>
        <v>84.19047619047619</v>
      </c>
      <c r="P526" t="s">
        <v>2037</v>
      </c>
      <c r="Q526" t="s">
        <v>2038</v>
      </c>
      <c r="R526" s="6">
        <f t="shared" si="28"/>
        <v>40294.208333333336</v>
      </c>
      <c r="S526" s="6">
        <f t="shared" si="29"/>
        <v>40307.208333333336</v>
      </c>
      <c r="T526">
        <f t="shared" si="30"/>
        <v>2010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27"/>
        <v>155.95180722891567</v>
      </c>
      <c r="P527" t="s">
        <v>2035</v>
      </c>
      <c r="Q527" t="s">
        <v>2044</v>
      </c>
      <c r="R527" s="6">
        <f t="shared" si="28"/>
        <v>40505.25</v>
      </c>
      <c r="S527" s="6">
        <f t="shared" si="29"/>
        <v>40509.25</v>
      </c>
      <c r="T527">
        <f t="shared" si="30"/>
        <v>2010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27"/>
        <v>99.619450317124731</v>
      </c>
      <c r="P528" t="s">
        <v>2037</v>
      </c>
      <c r="Q528" t="s">
        <v>2038</v>
      </c>
      <c r="R528" s="6">
        <f t="shared" si="28"/>
        <v>42364.25</v>
      </c>
      <c r="S528" s="6">
        <f t="shared" si="29"/>
        <v>42401.25</v>
      </c>
      <c r="T528">
        <f t="shared" si="30"/>
        <v>2015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27"/>
        <v>80.300000000000011</v>
      </c>
      <c r="P529" t="s">
        <v>2039</v>
      </c>
      <c r="Q529" t="s">
        <v>2047</v>
      </c>
      <c r="R529" s="6">
        <f t="shared" si="28"/>
        <v>42405.25</v>
      </c>
      <c r="S529" s="6">
        <f t="shared" si="29"/>
        <v>42441.25</v>
      </c>
      <c r="T529">
        <f t="shared" si="30"/>
        <v>2016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27"/>
        <v>11.254901960784313</v>
      </c>
      <c r="P530" t="s">
        <v>2033</v>
      </c>
      <c r="Q530" t="s">
        <v>2043</v>
      </c>
      <c r="R530" s="6">
        <f t="shared" si="28"/>
        <v>41601.25</v>
      </c>
      <c r="S530" s="6">
        <f t="shared" si="29"/>
        <v>41646.25</v>
      </c>
      <c r="T530">
        <f t="shared" si="30"/>
        <v>2013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27"/>
        <v>91.740952380952379</v>
      </c>
      <c r="P531" t="s">
        <v>2048</v>
      </c>
      <c r="Q531" t="s">
        <v>2049</v>
      </c>
      <c r="R531" s="6">
        <f t="shared" si="28"/>
        <v>41769.208333333336</v>
      </c>
      <c r="S531" s="6">
        <f t="shared" si="29"/>
        <v>41797.208333333336</v>
      </c>
      <c r="T531">
        <f t="shared" si="30"/>
        <v>2014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27"/>
        <v>95.521156936261391</v>
      </c>
      <c r="P532" t="s">
        <v>2045</v>
      </c>
      <c r="Q532" t="s">
        <v>2051</v>
      </c>
      <c r="R532" s="6">
        <f t="shared" si="28"/>
        <v>40421.208333333336</v>
      </c>
      <c r="S532" s="6">
        <f t="shared" si="29"/>
        <v>40435.208333333336</v>
      </c>
      <c r="T532">
        <f t="shared" si="30"/>
        <v>2010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27"/>
        <v>502.87499999999994</v>
      </c>
      <c r="P533" t="s">
        <v>2048</v>
      </c>
      <c r="Q533" t="s">
        <v>2049</v>
      </c>
      <c r="R533" s="6">
        <f t="shared" si="28"/>
        <v>41589.25</v>
      </c>
      <c r="S533" s="6">
        <f t="shared" si="29"/>
        <v>41645.25</v>
      </c>
      <c r="T533">
        <f t="shared" si="30"/>
        <v>2013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27"/>
        <v>159.24394463667818</v>
      </c>
      <c r="P534" t="s">
        <v>2037</v>
      </c>
      <c r="Q534" t="s">
        <v>2038</v>
      </c>
      <c r="R534" s="6">
        <f t="shared" si="28"/>
        <v>43125.25</v>
      </c>
      <c r="S534" s="6">
        <f t="shared" si="29"/>
        <v>43126.25</v>
      </c>
      <c r="T534">
        <f t="shared" si="30"/>
        <v>2018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27"/>
        <v>15.022446689113355</v>
      </c>
      <c r="P535" t="s">
        <v>2033</v>
      </c>
      <c r="Q535" t="s">
        <v>2043</v>
      </c>
      <c r="R535" s="6">
        <f t="shared" si="28"/>
        <v>41479.208333333336</v>
      </c>
      <c r="S535" s="6">
        <f t="shared" si="29"/>
        <v>41515.208333333336</v>
      </c>
      <c r="T535">
        <f t="shared" si="30"/>
        <v>2013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27"/>
        <v>482.03846153846149</v>
      </c>
      <c r="P536" t="s">
        <v>2039</v>
      </c>
      <c r="Q536" t="s">
        <v>2042</v>
      </c>
      <c r="R536" s="6">
        <f t="shared" si="28"/>
        <v>43329.208333333328</v>
      </c>
      <c r="S536" s="6">
        <f t="shared" si="29"/>
        <v>43330.208333333328</v>
      </c>
      <c r="T536">
        <f t="shared" si="30"/>
        <v>2018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27"/>
        <v>149.96938775510205</v>
      </c>
      <c r="P537" t="s">
        <v>2037</v>
      </c>
      <c r="Q537" t="s">
        <v>2038</v>
      </c>
      <c r="R537" s="6">
        <f t="shared" si="28"/>
        <v>43259.208333333328</v>
      </c>
      <c r="S537" s="6">
        <f t="shared" si="29"/>
        <v>43261.208333333328</v>
      </c>
      <c r="T537">
        <f t="shared" si="30"/>
        <v>2018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27"/>
        <v>117.22156398104266</v>
      </c>
      <c r="P538" t="s">
        <v>2045</v>
      </c>
      <c r="Q538" t="s">
        <v>2051</v>
      </c>
      <c r="R538" s="6">
        <f t="shared" si="28"/>
        <v>40414.208333333336</v>
      </c>
      <c r="S538" s="6">
        <f t="shared" si="29"/>
        <v>40440.208333333336</v>
      </c>
      <c r="T538">
        <f t="shared" si="30"/>
        <v>2010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27"/>
        <v>37.695968274950431</v>
      </c>
      <c r="P539" t="s">
        <v>2039</v>
      </c>
      <c r="Q539" t="s">
        <v>2040</v>
      </c>
      <c r="R539" s="6">
        <f t="shared" si="28"/>
        <v>43342.208333333328</v>
      </c>
      <c r="S539" s="6">
        <f t="shared" si="29"/>
        <v>43365.208333333328</v>
      </c>
      <c r="T539">
        <f t="shared" si="30"/>
        <v>2018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27"/>
        <v>72.653061224489804</v>
      </c>
      <c r="P540" t="s">
        <v>2048</v>
      </c>
      <c r="Q540" t="s">
        <v>2059</v>
      </c>
      <c r="R540" s="6">
        <f t="shared" si="28"/>
        <v>41539.208333333336</v>
      </c>
      <c r="S540" s="6">
        <f t="shared" si="29"/>
        <v>41555.208333333336</v>
      </c>
      <c r="T540">
        <f t="shared" si="30"/>
        <v>2013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27"/>
        <v>265.98113207547169</v>
      </c>
      <c r="P541" t="s">
        <v>2031</v>
      </c>
      <c r="Q541" t="s">
        <v>2032</v>
      </c>
      <c r="R541" s="6">
        <f t="shared" si="28"/>
        <v>43647.208333333328</v>
      </c>
      <c r="S541" s="6">
        <f t="shared" si="29"/>
        <v>43653.208333333328</v>
      </c>
      <c r="T541">
        <f t="shared" si="30"/>
        <v>2019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27"/>
        <v>24.205617977528089</v>
      </c>
      <c r="P542" t="s">
        <v>2052</v>
      </c>
      <c r="Q542" t="s">
        <v>2053</v>
      </c>
      <c r="R542" s="6">
        <f t="shared" si="28"/>
        <v>43225.208333333328</v>
      </c>
      <c r="S542" s="6">
        <f t="shared" si="29"/>
        <v>43247.208333333328</v>
      </c>
      <c r="T542">
        <f t="shared" si="30"/>
        <v>2018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27"/>
        <v>2.5064935064935066</v>
      </c>
      <c r="P543" t="s">
        <v>2048</v>
      </c>
      <c r="Q543" t="s">
        <v>2059</v>
      </c>
      <c r="R543" s="6">
        <f t="shared" si="28"/>
        <v>42165.208333333328</v>
      </c>
      <c r="S543" s="6">
        <f t="shared" si="29"/>
        <v>42191.208333333328</v>
      </c>
      <c r="T543">
        <f t="shared" si="30"/>
        <v>2015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27"/>
        <v>16.329799764428738</v>
      </c>
      <c r="P544" t="s">
        <v>2033</v>
      </c>
      <c r="Q544" t="s">
        <v>2043</v>
      </c>
      <c r="R544" s="6">
        <f t="shared" si="28"/>
        <v>42391.25</v>
      </c>
      <c r="S544" s="6">
        <f t="shared" si="29"/>
        <v>42421.25</v>
      </c>
      <c r="T544">
        <f t="shared" si="30"/>
        <v>2016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27"/>
        <v>276.5</v>
      </c>
      <c r="P545" t="s">
        <v>2048</v>
      </c>
      <c r="Q545" t="s">
        <v>2049</v>
      </c>
      <c r="R545" s="6">
        <f t="shared" si="28"/>
        <v>41528.208333333336</v>
      </c>
      <c r="S545" s="6">
        <f t="shared" si="29"/>
        <v>41543.208333333336</v>
      </c>
      <c r="T545">
        <f t="shared" si="30"/>
        <v>2013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27"/>
        <v>88.803571428571431</v>
      </c>
      <c r="P546" t="s">
        <v>2033</v>
      </c>
      <c r="Q546" t="s">
        <v>2034</v>
      </c>
      <c r="R546" s="6">
        <f t="shared" si="28"/>
        <v>42377.25</v>
      </c>
      <c r="S546" s="6">
        <f t="shared" si="29"/>
        <v>42390.25</v>
      </c>
      <c r="T546">
        <f t="shared" si="30"/>
        <v>2016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27"/>
        <v>163.57142857142856</v>
      </c>
      <c r="P547" t="s">
        <v>2037</v>
      </c>
      <c r="Q547" t="s">
        <v>2038</v>
      </c>
      <c r="R547" s="6">
        <f t="shared" si="28"/>
        <v>43824.25</v>
      </c>
      <c r="S547" s="6">
        <f t="shared" si="29"/>
        <v>43844.25</v>
      </c>
      <c r="T547">
        <f t="shared" si="30"/>
        <v>2019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27"/>
        <v>969</v>
      </c>
      <c r="P548" t="s">
        <v>2037</v>
      </c>
      <c r="Q548" t="s">
        <v>2038</v>
      </c>
      <c r="R548" s="6">
        <f t="shared" si="28"/>
        <v>43360.208333333328</v>
      </c>
      <c r="S548" s="6">
        <f t="shared" si="29"/>
        <v>43363.208333333328</v>
      </c>
      <c r="T548">
        <f t="shared" si="30"/>
        <v>2018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27"/>
        <v>270.91376701966715</v>
      </c>
      <c r="P549" t="s">
        <v>2039</v>
      </c>
      <c r="Q549" t="s">
        <v>2042</v>
      </c>
      <c r="R549" s="6">
        <f t="shared" si="28"/>
        <v>42029.25</v>
      </c>
      <c r="S549" s="6">
        <f t="shared" si="29"/>
        <v>42041.25</v>
      </c>
      <c r="T549">
        <f t="shared" si="30"/>
        <v>2015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27"/>
        <v>284.21355932203392</v>
      </c>
      <c r="P550" t="s">
        <v>2037</v>
      </c>
      <c r="Q550" t="s">
        <v>2038</v>
      </c>
      <c r="R550" s="6">
        <f t="shared" si="28"/>
        <v>42461.208333333328</v>
      </c>
      <c r="S550" s="6">
        <f t="shared" si="29"/>
        <v>42474.208333333328</v>
      </c>
      <c r="T550">
        <f t="shared" si="30"/>
        <v>2016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27"/>
        <v>4</v>
      </c>
      <c r="P551" t="s">
        <v>2035</v>
      </c>
      <c r="Q551" t="s">
        <v>2044</v>
      </c>
      <c r="R551" s="6">
        <f t="shared" si="28"/>
        <v>41422.208333333336</v>
      </c>
      <c r="S551" s="6">
        <f t="shared" si="29"/>
        <v>41431.208333333336</v>
      </c>
      <c r="T551">
        <f t="shared" si="30"/>
        <v>2013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27"/>
        <v>58.6329816768462</v>
      </c>
      <c r="P552" t="s">
        <v>2033</v>
      </c>
      <c r="Q552" t="s">
        <v>2043</v>
      </c>
      <c r="R552" s="6">
        <f t="shared" si="28"/>
        <v>40968.25</v>
      </c>
      <c r="S552" s="6">
        <f t="shared" si="29"/>
        <v>40989.208333333336</v>
      </c>
      <c r="T552">
        <f t="shared" si="30"/>
        <v>2012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27"/>
        <v>98.51111111111112</v>
      </c>
      <c r="P553" t="s">
        <v>2035</v>
      </c>
      <c r="Q553" t="s">
        <v>2036</v>
      </c>
      <c r="R553" s="6">
        <f t="shared" si="28"/>
        <v>41993.25</v>
      </c>
      <c r="S553" s="6">
        <f t="shared" si="29"/>
        <v>42033.25</v>
      </c>
      <c r="T553">
        <f t="shared" si="30"/>
        <v>2014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27"/>
        <v>43.975381008206334</v>
      </c>
      <c r="P554" t="s">
        <v>2037</v>
      </c>
      <c r="Q554" t="s">
        <v>2038</v>
      </c>
      <c r="R554" s="6">
        <f t="shared" si="28"/>
        <v>42700.25</v>
      </c>
      <c r="S554" s="6">
        <f t="shared" si="29"/>
        <v>42702.25</v>
      </c>
      <c r="T554">
        <f t="shared" si="30"/>
        <v>2016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27"/>
        <v>151.66315789473683</v>
      </c>
      <c r="P555" t="s">
        <v>2033</v>
      </c>
      <c r="Q555" t="s">
        <v>2034</v>
      </c>
      <c r="R555" s="6">
        <f t="shared" si="28"/>
        <v>40545.25</v>
      </c>
      <c r="S555" s="6">
        <f t="shared" si="29"/>
        <v>40546.25</v>
      </c>
      <c r="T555">
        <f t="shared" si="30"/>
        <v>2011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27"/>
        <v>223.63492063492063</v>
      </c>
      <c r="P556" t="s">
        <v>2033</v>
      </c>
      <c r="Q556" t="s">
        <v>2043</v>
      </c>
      <c r="R556" s="6">
        <f t="shared" si="28"/>
        <v>42723.25</v>
      </c>
      <c r="S556" s="6">
        <f t="shared" si="29"/>
        <v>42729.25</v>
      </c>
      <c r="T556">
        <f t="shared" si="30"/>
        <v>2016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27"/>
        <v>239.75</v>
      </c>
      <c r="P557" t="s">
        <v>2033</v>
      </c>
      <c r="Q557" t="s">
        <v>2034</v>
      </c>
      <c r="R557" s="6">
        <f t="shared" si="28"/>
        <v>41731.208333333336</v>
      </c>
      <c r="S557" s="6">
        <f t="shared" si="29"/>
        <v>41762.208333333336</v>
      </c>
      <c r="T557">
        <f t="shared" si="30"/>
        <v>2014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27"/>
        <v>199.33333333333334</v>
      </c>
      <c r="P558" t="s">
        <v>2045</v>
      </c>
      <c r="Q558" t="s">
        <v>2057</v>
      </c>
      <c r="R558" s="6">
        <f t="shared" si="28"/>
        <v>40792.208333333336</v>
      </c>
      <c r="S558" s="6">
        <f t="shared" si="29"/>
        <v>40799.208333333336</v>
      </c>
      <c r="T558">
        <f t="shared" si="30"/>
        <v>2011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27"/>
        <v>137.34482758620689</v>
      </c>
      <c r="P559" t="s">
        <v>2039</v>
      </c>
      <c r="Q559" t="s">
        <v>2061</v>
      </c>
      <c r="R559" s="6">
        <f t="shared" si="28"/>
        <v>42279.208333333328</v>
      </c>
      <c r="S559" s="6">
        <f t="shared" si="29"/>
        <v>42282.208333333328</v>
      </c>
      <c r="T559">
        <f t="shared" si="30"/>
        <v>2015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27"/>
        <v>100.9696106362773</v>
      </c>
      <c r="P560" t="s">
        <v>2037</v>
      </c>
      <c r="Q560" t="s">
        <v>2038</v>
      </c>
      <c r="R560" s="6">
        <f t="shared" si="28"/>
        <v>42424.25</v>
      </c>
      <c r="S560" s="6">
        <f t="shared" si="29"/>
        <v>42467.208333333328</v>
      </c>
      <c r="T560">
        <f t="shared" si="30"/>
        <v>2016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27"/>
        <v>794.16</v>
      </c>
      <c r="P561" t="s">
        <v>2037</v>
      </c>
      <c r="Q561" t="s">
        <v>2038</v>
      </c>
      <c r="R561" s="6">
        <f t="shared" si="28"/>
        <v>42584.208333333328</v>
      </c>
      <c r="S561" s="6">
        <f t="shared" si="29"/>
        <v>42591.208333333328</v>
      </c>
      <c r="T561">
        <f t="shared" si="30"/>
        <v>2016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27"/>
        <v>369.7</v>
      </c>
      <c r="P562" t="s">
        <v>2039</v>
      </c>
      <c r="Q562" t="s">
        <v>2047</v>
      </c>
      <c r="R562" s="6">
        <f t="shared" si="28"/>
        <v>40865.25</v>
      </c>
      <c r="S562" s="6">
        <f t="shared" si="29"/>
        <v>40905.25</v>
      </c>
      <c r="T562">
        <f t="shared" si="30"/>
        <v>2011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27"/>
        <v>12.818181818181817</v>
      </c>
      <c r="P563" t="s">
        <v>2037</v>
      </c>
      <c r="Q563" t="s">
        <v>2038</v>
      </c>
      <c r="R563" s="6">
        <f t="shared" si="28"/>
        <v>40833.208333333336</v>
      </c>
      <c r="S563" s="6">
        <f t="shared" si="29"/>
        <v>40835.208333333336</v>
      </c>
      <c r="T563">
        <f t="shared" si="30"/>
        <v>2011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27"/>
        <v>138.02702702702703</v>
      </c>
      <c r="P564" t="s">
        <v>2033</v>
      </c>
      <c r="Q564" t="s">
        <v>2034</v>
      </c>
      <c r="R564" s="6">
        <f t="shared" si="28"/>
        <v>43536.208333333328</v>
      </c>
      <c r="S564" s="6">
        <f t="shared" si="29"/>
        <v>43538.208333333328</v>
      </c>
      <c r="T564">
        <f t="shared" si="30"/>
        <v>2019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27"/>
        <v>83.813278008298752</v>
      </c>
      <c r="P565" t="s">
        <v>2039</v>
      </c>
      <c r="Q565" t="s">
        <v>2040</v>
      </c>
      <c r="R565" s="6">
        <f t="shared" si="28"/>
        <v>43417.25</v>
      </c>
      <c r="S565" s="6">
        <f t="shared" si="29"/>
        <v>43437.25</v>
      </c>
      <c r="T565">
        <f t="shared" si="30"/>
        <v>2018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27"/>
        <v>204.60063224446787</v>
      </c>
      <c r="P566" t="s">
        <v>2037</v>
      </c>
      <c r="Q566" t="s">
        <v>2038</v>
      </c>
      <c r="R566" s="6">
        <f t="shared" si="28"/>
        <v>42078.208333333328</v>
      </c>
      <c r="S566" s="6">
        <f t="shared" si="29"/>
        <v>42086.208333333328</v>
      </c>
      <c r="T566">
        <f t="shared" si="30"/>
        <v>2015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27"/>
        <v>44.344086021505376</v>
      </c>
      <c r="P567" t="s">
        <v>2037</v>
      </c>
      <c r="Q567" t="s">
        <v>2038</v>
      </c>
      <c r="R567" s="6">
        <f t="shared" si="28"/>
        <v>40862.25</v>
      </c>
      <c r="S567" s="6">
        <f t="shared" si="29"/>
        <v>40882.25</v>
      </c>
      <c r="T567">
        <f t="shared" si="30"/>
        <v>2011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27"/>
        <v>218.60294117647058</v>
      </c>
      <c r="P568" t="s">
        <v>2033</v>
      </c>
      <c r="Q568" t="s">
        <v>2041</v>
      </c>
      <c r="R568" s="6">
        <f t="shared" si="28"/>
        <v>42424.25</v>
      </c>
      <c r="S568" s="6">
        <f t="shared" si="29"/>
        <v>42447.208333333328</v>
      </c>
      <c r="T568">
        <f t="shared" si="30"/>
        <v>2016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27"/>
        <v>186.03314917127071</v>
      </c>
      <c r="P569" t="s">
        <v>2033</v>
      </c>
      <c r="Q569" t="s">
        <v>2034</v>
      </c>
      <c r="R569" s="6">
        <f t="shared" si="28"/>
        <v>41830.208333333336</v>
      </c>
      <c r="S569" s="6">
        <f t="shared" si="29"/>
        <v>41832.208333333336</v>
      </c>
      <c r="T569">
        <f t="shared" si="30"/>
        <v>2014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27"/>
        <v>237.33830845771143</v>
      </c>
      <c r="P570" t="s">
        <v>2037</v>
      </c>
      <c r="Q570" t="s">
        <v>2038</v>
      </c>
      <c r="R570" s="6">
        <f t="shared" si="28"/>
        <v>40374.208333333336</v>
      </c>
      <c r="S570" s="6">
        <f t="shared" si="29"/>
        <v>40419.208333333336</v>
      </c>
      <c r="T570">
        <f t="shared" si="30"/>
        <v>2010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27"/>
        <v>305.65384615384613</v>
      </c>
      <c r="P571" t="s">
        <v>2039</v>
      </c>
      <c r="Q571" t="s">
        <v>2047</v>
      </c>
      <c r="R571" s="6">
        <f t="shared" si="28"/>
        <v>40554.25</v>
      </c>
      <c r="S571" s="6">
        <f t="shared" si="29"/>
        <v>40566.25</v>
      </c>
      <c r="T571">
        <f t="shared" si="30"/>
        <v>2011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27"/>
        <v>94.142857142857139</v>
      </c>
      <c r="P572" t="s">
        <v>2033</v>
      </c>
      <c r="Q572" t="s">
        <v>2034</v>
      </c>
      <c r="R572" s="6">
        <f t="shared" si="28"/>
        <v>41993.25</v>
      </c>
      <c r="S572" s="6">
        <f t="shared" si="29"/>
        <v>41999.25</v>
      </c>
      <c r="T572">
        <f t="shared" si="30"/>
        <v>2014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27"/>
        <v>54.400000000000006</v>
      </c>
      <c r="P573" t="s">
        <v>2039</v>
      </c>
      <c r="Q573" t="s">
        <v>2050</v>
      </c>
      <c r="R573" s="6">
        <f t="shared" si="28"/>
        <v>42174.208333333328</v>
      </c>
      <c r="S573" s="6">
        <f t="shared" si="29"/>
        <v>42221.208333333328</v>
      </c>
      <c r="T573">
        <f t="shared" si="30"/>
        <v>2015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27"/>
        <v>111.88059701492537</v>
      </c>
      <c r="P574" t="s">
        <v>2033</v>
      </c>
      <c r="Q574" t="s">
        <v>2034</v>
      </c>
      <c r="R574" s="6">
        <f t="shared" si="28"/>
        <v>42275.208333333328</v>
      </c>
      <c r="S574" s="6">
        <f t="shared" si="29"/>
        <v>42291.208333333328</v>
      </c>
      <c r="T574">
        <f t="shared" si="30"/>
        <v>2015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27"/>
        <v>369.14814814814815</v>
      </c>
      <c r="P575" t="s">
        <v>2062</v>
      </c>
      <c r="Q575" t="s">
        <v>2063</v>
      </c>
      <c r="R575" s="6">
        <f t="shared" si="28"/>
        <v>41761.208333333336</v>
      </c>
      <c r="S575" s="6">
        <f t="shared" si="29"/>
        <v>41763.208333333336</v>
      </c>
      <c r="T575">
        <f t="shared" si="30"/>
        <v>2014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27"/>
        <v>62.930372148859547</v>
      </c>
      <c r="P576" t="s">
        <v>2031</v>
      </c>
      <c r="Q576" t="s">
        <v>2032</v>
      </c>
      <c r="R576" s="6">
        <f t="shared" si="28"/>
        <v>43806.25</v>
      </c>
      <c r="S576" s="6">
        <f t="shared" si="29"/>
        <v>43816.25</v>
      </c>
      <c r="T576">
        <f t="shared" si="30"/>
        <v>2019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27"/>
        <v>64.927835051546396</v>
      </c>
      <c r="P577" t="s">
        <v>2037</v>
      </c>
      <c r="Q577" t="s">
        <v>2038</v>
      </c>
      <c r="R577" s="6">
        <f t="shared" si="28"/>
        <v>41779.208333333336</v>
      </c>
      <c r="S577" s="6">
        <f t="shared" si="29"/>
        <v>41782.208333333336</v>
      </c>
      <c r="T577">
        <f t="shared" si="30"/>
        <v>2014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27"/>
        <v>18.853658536585368</v>
      </c>
      <c r="P578" t="s">
        <v>2037</v>
      </c>
      <c r="Q578" t="s">
        <v>2038</v>
      </c>
      <c r="R578" s="6">
        <f t="shared" si="28"/>
        <v>43040.208333333328</v>
      </c>
      <c r="S578" s="6">
        <f t="shared" si="29"/>
        <v>43057.25</v>
      </c>
      <c r="T578">
        <f t="shared" si="30"/>
        <v>2017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1">(E580/D580*100)</f>
        <v>16.754404145077721</v>
      </c>
      <c r="P579" t="s">
        <v>2033</v>
      </c>
      <c r="Q579" t="s">
        <v>2056</v>
      </c>
      <c r="R579" s="6">
        <f t="shared" ref="R579:S642" si="32">(((J579/60)/60)/24)+DATE(1970,1,1)</f>
        <v>40613.25</v>
      </c>
      <c r="S579" s="6">
        <f t="shared" si="32"/>
        <v>40639.208333333336</v>
      </c>
      <c r="T579">
        <f t="shared" ref="T579:T642" si="33">(YEAR(R579))</f>
        <v>2011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1"/>
        <v>101.11290322580646</v>
      </c>
      <c r="P580" t="s">
        <v>2039</v>
      </c>
      <c r="Q580" t="s">
        <v>2061</v>
      </c>
      <c r="R580" s="6">
        <f t="shared" si="32"/>
        <v>40878.25</v>
      </c>
      <c r="S580" s="6">
        <f t="shared" si="32"/>
        <v>40881.25</v>
      </c>
      <c r="T580">
        <f t="shared" si="33"/>
        <v>2011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1"/>
        <v>341.5022831050228</v>
      </c>
      <c r="P581" t="s">
        <v>2033</v>
      </c>
      <c r="Q581" t="s">
        <v>2056</v>
      </c>
      <c r="R581" s="6">
        <f t="shared" si="32"/>
        <v>40762.208333333336</v>
      </c>
      <c r="S581" s="6">
        <f t="shared" si="32"/>
        <v>40774.208333333336</v>
      </c>
      <c r="T581">
        <f t="shared" si="33"/>
        <v>2011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1"/>
        <v>64.016666666666666</v>
      </c>
      <c r="P582" t="s">
        <v>2037</v>
      </c>
      <c r="Q582" t="s">
        <v>2038</v>
      </c>
      <c r="R582" s="6">
        <f t="shared" si="32"/>
        <v>41696.25</v>
      </c>
      <c r="S582" s="6">
        <f t="shared" si="32"/>
        <v>41704.25</v>
      </c>
      <c r="T582">
        <f t="shared" si="33"/>
        <v>2014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1"/>
        <v>52.080459770114942</v>
      </c>
      <c r="P583" t="s">
        <v>2035</v>
      </c>
      <c r="Q583" t="s">
        <v>2036</v>
      </c>
      <c r="R583" s="6">
        <f t="shared" si="32"/>
        <v>40662.208333333336</v>
      </c>
      <c r="S583" s="6">
        <f t="shared" si="32"/>
        <v>40677.208333333336</v>
      </c>
      <c r="T583">
        <f t="shared" si="33"/>
        <v>2011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1"/>
        <v>322.40211640211641</v>
      </c>
      <c r="P584" t="s">
        <v>2048</v>
      </c>
      <c r="Q584" t="s">
        <v>2049</v>
      </c>
      <c r="R584" s="6">
        <f t="shared" si="32"/>
        <v>42165.208333333328</v>
      </c>
      <c r="S584" s="6">
        <f t="shared" si="32"/>
        <v>42170.208333333328</v>
      </c>
      <c r="T584">
        <f t="shared" si="33"/>
        <v>2015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1"/>
        <v>119.50810185185186</v>
      </c>
      <c r="P585" t="s">
        <v>2039</v>
      </c>
      <c r="Q585" t="s">
        <v>2040</v>
      </c>
      <c r="R585" s="6">
        <f t="shared" si="32"/>
        <v>40959.25</v>
      </c>
      <c r="S585" s="6">
        <f t="shared" si="32"/>
        <v>40976.25</v>
      </c>
      <c r="T585">
        <f t="shared" si="33"/>
        <v>2012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1"/>
        <v>146.79775280898878</v>
      </c>
      <c r="P586" t="s">
        <v>2035</v>
      </c>
      <c r="Q586" t="s">
        <v>2036</v>
      </c>
      <c r="R586" s="6">
        <f t="shared" si="32"/>
        <v>41024.208333333336</v>
      </c>
      <c r="S586" s="6">
        <f t="shared" si="32"/>
        <v>41038.208333333336</v>
      </c>
      <c r="T586">
        <f t="shared" si="33"/>
        <v>2012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1"/>
        <v>950.57142857142856</v>
      </c>
      <c r="P587" t="s">
        <v>2045</v>
      </c>
      <c r="Q587" t="s">
        <v>2057</v>
      </c>
      <c r="R587" s="6">
        <f t="shared" si="32"/>
        <v>40255.208333333336</v>
      </c>
      <c r="S587" s="6">
        <f t="shared" si="32"/>
        <v>40265.208333333336</v>
      </c>
      <c r="T587">
        <f t="shared" si="33"/>
        <v>2010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1"/>
        <v>72.893617021276597</v>
      </c>
      <c r="P588" t="s">
        <v>2033</v>
      </c>
      <c r="Q588" t="s">
        <v>2034</v>
      </c>
      <c r="R588" s="6">
        <f t="shared" si="32"/>
        <v>40499.25</v>
      </c>
      <c r="S588" s="6">
        <f t="shared" si="32"/>
        <v>40518.25</v>
      </c>
      <c r="T588">
        <f t="shared" si="33"/>
        <v>2010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1"/>
        <v>79.008248730964468</v>
      </c>
      <c r="P589" t="s">
        <v>2031</v>
      </c>
      <c r="Q589" t="s">
        <v>2032</v>
      </c>
      <c r="R589" s="6">
        <f t="shared" si="32"/>
        <v>43484.25</v>
      </c>
      <c r="S589" s="6">
        <f t="shared" si="32"/>
        <v>43536.208333333328</v>
      </c>
      <c r="T589">
        <f t="shared" si="33"/>
        <v>2019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1"/>
        <v>64.721518987341781</v>
      </c>
      <c r="P590" t="s">
        <v>2037</v>
      </c>
      <c r="Q590" t="s">
        <v>2038</v>
      </c>
      <c r="R590" s="6">
        <f t="shared" si="32"/>
        <v>40262.208333333336</v>
      </c>
      <c r="S590" s="6">
        <f t="shared" si="32"/>
        <v>40293.208333333336</v>
      </c>
      <c r="T590">
        <f t="shared" si="33"/>
        <v>2010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1"/>
        <v>82.028169014084511</v>
      </c>
      <c r="P591" t="s">
        <v>2039</v>
      </c>
      <c r="Q591" t="s">
        <v>2040</v>
      </c>
      <c r="R591" s="6">
        <f t="shared" si="32"/>
        <v>42190.208333333328</v>
      </c>
      <c r="S591" s="6">
        <f t="shared" si="32"/>
        <v>42197.208333333328</v>
      </c>
      <c r="T591">
        <f t="shared" si="33"/>
        <v>2015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1"/>
        <v>1037.6666666666667</v>
      </c>
      <c r="P592" t="s">
        <v>2045</v>
      </c>
      <c r="Q592" t="s">
        <v>2054</v>
      </c>
      <c r="R592" s="6">
        <f t="shared" si="32"/>
        <v>41994.25</v>
      </c>
      <c r="S592" s="6">
        <f t="shared" si="32"/>
        <v>42005.25</v>
      </c>
      <c r="T592">
        <f t="shared" si="33"/>
        <v>2014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1"/>
        <v>12.910076530612244</v>
      </c>
      <c r="P593" t="s">
        <v>2048</v>
      </c>
      <c r="Q593" t="s">
        <v>2049</v>
      </c>
      <c r="R593" s="6">
        <f t="shared" si="32"/>
        <v>40373.208333333336</v>
      </c>
      <c r="S593" s="6">
        <f t="shared" si="32"/>
        <v>40383.208333333336</v>
      </c>
      <c r="T593">
        <f t="shared" si="33"/>
        <v>2010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1"/>
        <v>154.84210526315789</v>
      </c>
      <c r="P594" t="s">
        <v>2037</v>
      </c>
      <c r="Q594" t="s">
        <v>2038</v>
      </c>
      <c r="R594" s="6">
        <f t="shared" si="32"/>
        <v>41789.208333333336</v>
      </c>
      <c r="S594" s="6">
        <f t="shared" si="32"/>
        <v>41798.208333333336</v>
      </c>
      <c r="T594">
        <f t="shared" si="33"/>
        <v>2014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1"/>
        <v>7.0991735537190088</v>
      </c>
      <c r="P595" t="s">
        <v>2039</v>
      </c>
      <c r="Q595" t="s">
        <v>2047</v>
      </c>
      <c r="R595" s="6">
        <f t="shared" si="32"/>
        <v>41724.208333333336</v>
      </c>
      <c r="S595" s="6">
        <f t="shared" si="32"/>
        <v>41737.208333333336</v>
      </c>
      <c r="T595">
        <f t="shared" si="33"/>
        <v>2014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1"/>
        <v>208.52773826458036</v>
      </c>
      <c r="P596" t="s">
        <v>2037</v>
      </c>
      <c r="Q596" t="s">
        <v>2038</v>
      </c>
      <c r="R596" s="6">
        <f t="shared" si="32"/>
        <v>42548.208333333328</v>
      </c>
      <c r="S596" s="6">
        <f t="shared" si="32"/>
        <v>42551.208333333328</v>
      </c>
      <c r="T596">
        <f t="shared" si="33"/>
        <v>2016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1"/>
        <v>99.683544303797461</v>
      </c>
      <c r="P597" t="s">
        <v>2037</v>
      </c>
      <c r="Q597" t="s">
        <v>2038</v>
      </c>
      <c r="R597" s="6">
        <f t="shared" si="32"/>
        <v>40253.208333333336</v>
      </c>
      <c r="S597" s="6">
        <f t="shared" si="32"/>
        <v>40274.208333333336</v>
      </c>
      <c r="T597">
        <f t="shared" si="33"/>
        <v>2010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1"/>
        <v>201.59756097560978</v>
      </c>
      <c r="P598" t="s">
        <v>2039</v>
      </c>
      <c r="Q598" t="s">
        <v>2042</v>
      </c>
      <c r="R598" s="6">
        <f t="shared" si="32"/>
        <v>42434.25</v>
      </c>
      <c r="S598" s="6">
        <f t="shared" si="32"/>
        <v>42441.25</v>
      </c>
      <c r="T598">
        <f t="shared" si="33"/>
        <v>2016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1"/>
        <v>162.09032258064516</v>
      </c>
      <c r="P599" t="s">
        <v>2037</v>
      </c>
      <c r="Q599" t="s">
        <v>2038</v>
      </c>
      <c r="R599" s="6">
        <f t="shared" si="32"/>
        <v>43786.25</v>
      </c>
      <c r="S599" s="6">
        <f t="shared" si="32"/>
        <v>43804.25</v>
      </c>
      <c r="T599">
        <f t="shared" si="33"/>
        <v>2019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1"/>
        <v>3.6436208125445471</v>
      </c>
      <c r="P600" t="s">
        <v>2033</v>
      </c>
      <c r="Q600" t="s">
        <v>2034</v>
      </c>
      <c r="R600" s="6">
        <f t="shared" si="32"/>
        <v>40344.208333333336</v>
      </c>
      <c r="S600" s="6">
        <f t="shared" si="32"/>
        <v>40373.208333333336</v>
      </c>
      <c r="T600">
        <f t="shared" si="33"/>
        <v>2010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1"/>
        <v>5</v>
      </c>
      <c r="P601" t="s">
        <v>2039</v>
      </c>
      <c r="Q601" t="s">
        <v>2040</v>
      </c>
      <c r="R601" s="6">
        <f t="shared" si="32"/>
        <v>42047.25</v>
      </c>
      <c r="S601" s="6">
        <f t="shared" si="32"/>
        <v>42055.25</v>
      </c>
      <c r="T601">
        <f t="shared" si="33"/>
        <v>2015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1"/>
        <v>206.63492063492063</v>
      </c>
      <c r="P602" t="s">
        <v>2031</v>
      </c>
      <c r="Q602" t="s">
        <v>2032</v>
      </c>
      <c r="R602" s="6">
        <f t="shared" si="32"/>
        <v>41485.208333333336</v>
      </c>
      <c r="S602" s="6">
        <f t="shared" si="32"/>
        <v>41497.208333333336</v>
      </c>
      <c r="T602">
        <f t="shared" si="33"/>
        <v>2013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1"/>
        <v>128.23628691983123</v>
      </c>
      <c r="P603" t="s">
        <v>2035</v>
      </c>
      <c r="Q603" t="s">
        <v>2044</v>
      </c>
      <c r="R603" s="6">
        <f t="shared" si="32"/>
        <v>41789.208333333336</v>
      </c>
      <c r="S603" s="6">
        <f t="shared" si="32"/>
        <v>41806.208333333336</v>
      </c>
      <c r="T603">
        <f t="shared" si="33"/>
        <v>2014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1"/>
        <v>119.66037735849055</v>
      </c>
      <c r="P604" t="s">
        <v>2037</v>
      </c>
      <c r="Q604" t="s">
        <v>2038</v>
      </c>
      <c r="R604" s="6">
        <f t="shared" si="32"/>
        <v>42160.208333333328</v>
      </c>
      <c r="S604" s="6">
        <f t="shared" si="32"/>
        <v>42171.208333333328</v>
      </c>
      <c r="T604">
        <f t="shared" si="33"/>
        <v>2015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1"/>
        <v>170.73055242390078</v>
      </c>
      <c r="P605" t="s">
        <v>2037</v>
      </c>
      <c r="Q605" t="s">
        <v>2038</v>
      </c>
      <c r="R605" s="6">
        <f t="shared" si="32"/>
        <v>43573.208333333328</v>
      </c>
      <c r="S605" s="6">
        <f t="shared" si="32"/>
        <v>43600.208333333328</v>
      </c>
      <c r="T605">
        <f t="shared" si="33"/>
        <v>2019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1"/>
        <v>187.21212121212122</v>
      </c>
      <c r="P606" t="s">
        <v>2037</v>
      </c>
      <c r="Q606" t="s">
        <v>2038</v>
      </c>
      <c r="R606" s="6">
        <f t="shared" si="32"/>
        <v>40565.25</v>
      </c>
      <c r="S606" s="6">
        <f t="shared" si="32"/>
        <v>40586.25</v>
      </c>
      <c r="T606">
        <f t="shared" si="33"/>
        <v>2011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1"/>
        <v>188.38235294117646</v>
      </c>
      <c r="P607" t="s">
        <v>2045</v>
      </c>
      <c r="Q607" t="s">
        <v>2046</v>
      </c>
      <c r="R607" s="6">
        <f t="shared" si="32"/>
        <v>42280.208333333328</v>
      </c>
      <c r="S607" s="6">
        <f t="shared" si="32"/>
        <v>42321.25</v>
      </c>
      <c r="T607">
        <f t="shared" si="33"/>
        <v>2015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1"/>
        <v>131.29869186046511</v>
      </c>
      <c r="P608" t="s">
        <v>2033</v>
      </c>
      <c r="Q608" t="s">
        <v>2034</v>
      </c>
      <c r="R608" s="6">
        <f t="shared" si="32"/>
        <v>42436.25</v>
      </c>
      <c r="S608" s="6">
        <f t="shared" si="32"/>
        <v>42447.208333333328</v>
      </c>
      <c r="T608">
        <f t="shared" si="33"/>
        <v>2016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1"/>
        <v>283.97435897435901</v>
      </c>
      <c r="P609" t="s">
        <v>2031</v>
      </c>
      <c r="Q609" t="s">
        <v>2032</v>
      </c>
      <c r="R609" s="6">
        <f t="shared" si="32"/>
        <v>41721.208333333336</v>
      </c>
      <c r="S609" s="6">
        <f t="shared" si="32"/>
        <v>41723.208333333336</v>
      </c>
      <c r="T609">
        <f t="shared" si="33"/>
        <v>2014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1"/>
        <v>120.41999999999999</v>
      </c>
      <c r="P610" t="s">
        <v>2033</v>
      </c>
      <c r="Q610" t="s">
        <v>2056</v>
      </c>
      <c r="R610" s="6">
        <f t="shared" si="32"/>
        <v>43530.25</v>
      </c>
      <c r="S610" s="6">
        <f t="shared" si="32"/>
        <v>43534.25</v>
      </c>
      <c r="T610">
        <f t="shared" si="33"/>
        <v>2019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1"/>
        <v>419.0560747663551</v>
      </c>
      <c r="P611" t="s">
        <v>2039</v>
      </c>
      <c r="Q611" t="s">
        <v>2061</v>
      </c>
      <c r="R611" s="6">
        <f t="shared" si="32"/>
        <v>43481.25</v>
      </c>
      <c r="S611" s="6">
        <f t="shared" si="32"/>
        <v>43498.25</v>
      </c>
      <c r="T611">
        <f t="shared" si="33"/>
        <v>2019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1"/>
        <v>13.853658536585368</v>
      </c>
      <c r="P612" t="s">
        <v>2037</v>
      </c>
      <c r="Q612" t="s">
        <v>2038</v>
      </c>
      <c r="R612" s="6">
        <f t="shared" si="32"/>
        <v>41259.25</v>
      </c>
      <c r="S612" s="6">
        <f t="shared" si="32"/>
        <v>41273.25</v>
      </c>
      <c r="T612">
        <f t="shared" si="33"/>
        <v>2012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1"/>
        <v>139.43548387096774</v>
      </c>
      <c r="P613" t="s">
        <v>2037</v>
      </c>
      <c r="Q613" t="s">
        <v>2038</v>
      </c>
      <c r="R613" s="6">
        <f t="shared" si="32"/>
        <v>41480.208333333336</v>
      </c>
      <c r="S613" s="6">
        <f t="shared" si="32"/>
        <v>41492.208333333336</v>
      </c>
      <c r="T613">
        <f t="shared" si="33"/>
        <v>2013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1"/>
        <v>174</v>
      </c>
      <c r="P614" t="s">
        <v>2033</v>
      </c>
      <c r="Q614" t="s">
        <v>2041</v>
      </c>
      <c r="R614" s="6">
        <f t="shared" si="32"/>
        <v>40474.208333333336</v>
      </c>
      <c r="S614" s="6">
        <f t="shared" si="32"/>
        <v>40497.25</v>
      </c>
      <c r="T614">
        <f t="shared" si="33"/>
        <v>2010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1"/>
        <v>155.49056603773585</v>
      </c>
      <c r="P615" t="s">
        <v>2037</v>
      </c>
      <c r="Q615" t="s">
        <v>2038</v>
      </c>
      <c r="R615" s="6">
        <f t="shared" si="32"/>
        <v>42973.208333333328</v>
      </c>
      <c r="S615" s="6">
        <f t="shared" si="32"/>
        <v>42982.208333333328</v>
      </c>
      <c r="T615">
        <f t="shared" si="33"/>
        <v>2017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1"/>
        <v>170.44705882352943</v>
      </c>
      <c r="P616" t="s">
        <v>2037</v>
      </c>
      <c r="Q616" t="s">
        <v>2038</v>
      </c>
      <c r="R616" s="6">
        <f t="shared" si="32"/>
        <v>42746.25</v>
      </c>
      <c r="S616" s="6">
        <f t="shared" si="32"/>
        <v>42764.25</v>
      </c>
      <c r="T616">
        <f t="shared" si="33"/>
        <v>2017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1"/>
        <v>189.515625</v>
      </c>
      <c r="P617" t="s">
        <v>2037</v>
      </c>
      <c r="Q617" t="s">
        <v>2038</v>
      </c>
      <c r="R617" s="6">
        <f t="shared" si="32"/>
        <v>42489.208333333328</v>
      </c>
      <c r="S617" s="6">
        <f t="shared" si="32"/>
        <v>42499.208333333328</v>
      </c>
      <c r="T617">
        <f t="shared" si="33"/>
        <v>2016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1"/>
        <v>249.71428571428572</v>
      </c>
      <c r="P618" t="s">
        <v>2033</v>
      </c>
      <c r="Q618" t="s">
        <v>2043</v>
      </c>
      <c r="R618" s="6">
        <f t="shared" si="32"/>
        <v>41537.208333333336</v>
      </c>
      <c r="S618" s="6">
        <f t="shared" si="32"/>
        <v>41538.208333333336</v>
      </c>
      <c r="T618">
        <f t="shared" si="33"/>
        <v>2013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1"/>
        <v>48.860523665659613</v>
      </c>
      <c r="P619" t="s">
        <v>2037</v>
      </c>
      <c r="Q619" t="s">
        <v>2038</v>
      </c>
      <c r="R619" s="6">
        <f t="shared" si="32"/>
        <v>41794.208333333336</v>
      </c>
      <c r="S619" s="6">
        <f t="shared" si="32"/>
        <v>41804.208333333336</v>
      </c>
      <c r="T619">
        <f t="shared" si="33"/>
        <v>2014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1"/>
        <v>28.461970393057683</v>
      </c>
      <c r="P620" t="s">
        <v>2045</v>
      </c>
      <c r="Q620" t="s">
        <v>2046</v>
      </c>
      <c r="R620" s="6">
        <f t="shared" si="32"/>
        <v>41396.208333333336</v>
      </c>
      <c r="S620" s="6">
        <f t="shared" si="32"/>
        <v>41417.208333333336</v>
      </c>
      <c r="T620">
        <f t="shared" si="33"/>
        <v>2013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1"/>
        <v>268.02325581395348</v>
      </c>
      <c r="P621" t="s">
        <v>2037</v>
      </c>
      <c r="Q621" t="s">
        <v>2038</v>
      </c>
      <c r="R621" s="6">
        <f t="shared" si="32"/>
        <v>40669.208333333336</v>
      </c>
      <c r="S621" s="6">
        <f t="shared" si="32"/>
        <v>40670.208333333336</v>
      </c>
      <c r="T621">
        <f t="shared" si="33"/>
        <v>2011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1"/>
        <v>619.80078125</v>
      </c>
      <c r="P622" t="s">
        <v>2052</v>
      </c>
      <c r="Q622" t="s">
        <v>2053</v>
      </c>
      <c r="R622" s="6">
        <f t="shared" si="32"/>
        <v>42559.208333333328</v>
      </c>
      <c r="S622" s="6">
        <f t="shared" si="32"/>
        <v>42563.208333333328</v>
      </c>
      <c r="T622">
        <f t="shared" si="33"/>
        <v>2016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1"/>
        <v>3.1301587301587301</v>
      </c>
      <c r="P623" t="s">
        <v>2037</v>
      </c>
      <c r="Q623" t="s">
        <v>2038</v>
      </c>
      <c r="R623" s="6">
        <f t="shared" si="32"/>
        <v>42626.208333333328</v>
      </c>
      <c r="S623" s="6">
        <f t="shared" si="32"/>
        <v>42631.208333333328</v>
      </c>
      <c r="T623">
        <f t="shared" si="33"/>
        <v>2016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1"/>
        <v>159.92152704135739</v>
      </c>
      <c r="P624" t="s">
        <v>2033</v>
      </c>
      <c r="Q624" t="s">
        <v>2043</v>
      </c>
      <c r="R624" s="6">
        <f t="shared" si="32"/>
        <v>43205.208333333328</v>
      </c>
      <c r="S624" s="6">
        <f t="shared" si="32"/>
        <v>43231.208333333328</v>
      </c>
      <c r="T624">
        <f t="shared" si="33"/>
        <v>2018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1"/>
        <v>279.39215686274508</v>
      </c>
      <c r="P625" t="s">
        <v>2037</v>
      </c>
      <c r="Q625" t="s">
        <v>2038</v>
      </c>
      <c r="R625" s="6">
        <f t="shared" si="32"/>
        <v>42201.208333333328</v>
      </c>
      <c r="S625" s="6">
        <f t="shared" si="32"/>
        <v>42206.208333333328</v>
      </c>
      <c r="T625">
        <f t="shared" si="33"/>
        <v>2015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1"/>
        <v>77.373333333333335</v>
      </c>
      <c r="P626" t="s">
        <v>2052</v>
      </c>
      <c r="Q626" t="s">
        <v>2053</v>
      </c>
      <c r="R626" s="6">
        <f t="shared" si="32"/>
        <v>42029.25</v>
      </c>
      <c r="S626" s="6">
        <f t="shared" si="32"/>
        <v>42035.25</v>
      </c>
      <c r="T626">
        <f t="shared" si="33"/>
        <v>2015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1"/>
        <v>206.32812500000003</v>
      </c>
      <c r="P627" t="s">
        <v>2037</v>
      </c>
      <c r="Q627" t="s">
        <v>2038</v>
      </c>
      <c r="R627" s="6">
        <f t="shared" si="32"/>
        <v>43857.25</v>
      </c>
      <c r="S627" s="6">
        <f t="shared" si="32"/>
        <v>43871.25</v>
      </c>
      <c r="T627">
        <f t="shared" si="33"/>
        <v>2020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1"/>
        <v>694.25</v>
      </c>
      <c r="P628" t="s">
        <v>2037</v>
      </c>
      <c r="Q628" t="s">
        <v>2038</v>
      </c>
      <c r="R628" s="6">
        <f t="shared" si="32"/>
        <v>40449.208333333336</v>
      </c>
      <c r="S628" s="6">
        <f t="shared" si="32"/>
        <v>40458.208333333336</v>
      </c>
      <c r="T628">
        <f t="shared" si="33"/>
        <v>2010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1"/>
        <v>151.78947368421052</v>
      </c>
      <c r="P629" t="s">
        <v>2031</v>
      </c>
      <c r="Q629" t="s">
        <v>2032</v>
      </c>
      <c r="R629" s="6">
        <f t="shared" si="32"/>
        <v>40345.208333333336</v>
      </c>
      <c r="S629" s="6">
        <f t="shared" si="32"/>
        <v>40369.208333333336</v>
      </c>
      <c r="T629">
        <f t="shared" si="33"/>
        <v>2010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1"/>
        <v>64.58207217694995</v>
      </c>
      <c r="P630" t="s">
        <v>2033</v>
      </c>
      <c r="Q630" t="s">
        <v>2043</v>
      </c>
      <c r="R630" s="6">
        <f t="shared" si="32"/>
        <v>40455.208333333336</v>
      </c>
      <c r="S630" s="6">
        <f t="shared" si="32"/>
        <v>40458.208333333336</v>
      </c>
      <c r="T630">
        <f t="shared" si="33"/>
        <v>2010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1"/>
        <v>62.873684210526314</v>
      </c>
      <c r="P631" t="s">
        <v>2037</v>
      </c>
      <c r="Q631" t="s">
        <v>2038</v>
      </c>
      <c r="R631" s="6">
        <f t="shared" si="32"/>
        <v>42557.208333333328</v>
      </c>
      <c r="S631" s="6">
        <f t="shared" si="32"/>
        <v>42559.208333333328</v>
      </c>
      <c r="T631">
        <f t="shared" si="33"/>
        <v>2016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1"/>
        <v>310.39864864864865</v>
      </c>
      <c r="P632" t="s">
        <v>2037</v>
      </c>
      <c r="Q632" t="s">
        <v>2038</v>
      </c>
      <c r="R632" s="6">
        <f t="shared" si="32"/>
        <v>43586.208333333328</v>
      </c>
      <c r="S632" s="6">
        <f t="shared" si="32"/>
        <v>43597.208333333328</v>
      </c>
      <c r="T632">
        <f t="shared" si="33"/>
        <v>2019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1"/>
        <v>42.859916782246884</v>
      </c>
      <c r="P633" t="s">
        <v>2037</v>
      </c>
      <c r="Q633" t="s">
        <v>2038</v>
      </c>
      <c r="R633" s="6">
        <f t="shared" si="32"/>
        <v>43550.208333333328</v>
      </c>
      <c r="S633" s="6">
        <f t="shared" si="32"/>
        <v>43554.208333333328</v>
      </c>
      <c r="T633">
        <f t="shared" si="33"/>
        <v>2019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1"/>
        <v>83.119402985074629</v>
      </c>
      <c r="P634" t="s">
        <v>2037</v>
      </c>
      <c r="Q634" t="s">
        <v>2038</v>
      </c>
      <c r="R634" s="6">
        <f t="shared" si="32"/>
        <v>41945.208333333336</v>
      </c>
      <c r="S634" s="6">
        <f t="shared" si="32"/>
        <v>41963.25</v>
      </c>
      <c r="T634">
        <f t="shared" si="33"/>
        <v>2014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1"/>
        <v>78.531302876480552</v>
      </c>
      <c r="P635" t="s">
        <v>2039</v>
      </c>
      <c r="Q635" t="s">
        <v>2047</v>
      </c>
      <c r="R635" s="6">
        <f t="shared" si="32"/>
        <v>42315.25</v>
      </c>
      <c r="S635" s="6">
        <f t="shared" si="32"/>
        <v>42319.25</v>
      </c>
      <c r="T635">
        <f t="shared" si="33"/>
        <v>2015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1"/>
        <v>114.09352517985612</v>
      </c>
      <c r="P636" t="s">
        <v>2039</v>
      </c>
      <c r="Q636" t="s">
        <v>2058</v>
      </c>
      <c r="R636" s="6">
        <f t="shared" si="32"/>
        <v>42819.208333333328</v>
      </c>
      <c r="S636" s="6">
        <f t="shared" si="32"/>
        <v>42833.208333333328</v>
      </c>
      <c r="T636">
        <f t="shared" si="33"/>
        <v>2017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1"/>
        <v>64.537683358624179</v>
      </c>
      <c r="P637" t="s">
        <v>2039</v>
      </c>
      <c r="Q637" t="s">
        <v>2058</v>
      </c>
      <c r="R637" s="6">
        <f t="shared" si="32"/>
        <v>41314.25</v>
      </c>
      <c r="S637" s="6">
        <f t="shared" si="32"/>
        <v>41346.208333333336</v>
      </c>
      <c r="T637">
        <f t="shared" si="33"/>
        <v>2013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1"/>
        <v>79.411764705882348</v>
      </c>
      <c r="P638" t="s">
        <v>2039</v>
      </c>
      <c r="Q638" t="s">
        <v>2047</v>
      </c>
      <c r="R638" s="6">
        <f t="shared" si="32"/>
        <v>40926.25</v>
      </c>
      <c r="S638" s="6">
        <f t="shared" si="32"/>
        <v>40971.25</v>
      </c>
      <c r="T638">
        <f t="shared" si="33"/>
        <v>2012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1"/>
        <v>11.419117647058824</v>
      </c>
      <c r="P639" t="s">
        <v>2037</v>
      </c>
      <c r="Q639" t="s">
        <v>2038</v>
      </c>
      <c r="R639" s="6">
        <f t="shared" si="32"/>
        <v>42688.25</v>
      </c>
      <c r="S639" s="6">
        <f t="shared" si="32"/>
        <v>42696.25</v>
      </c>
      <c r="T639">
        <f t="shared" si="33"/>
        <v>2016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1"/>
        <v>56.186046511627907</v>
      </c>
      <c r="P640" t="s">
        <v>2037</v>
      </c>
      <c r="Q640" t="s">
        <v>2038</v>
      </c>
      <c r="R640" s="6">
        <f t="shared" si="32"/>
        <v>40386.208333333336</v>
      </c>
      <c r="S640" s="6">
        <f t="shared" si="32"/>
        <v>40398.208333333336</v>
      </c>
      <c r="T640">
        <f t="shared" si="33"/>
        <v>2010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1"/>
        <v>16.501669449081803</v>
      </c>
      <c r="P641" t="s">
        <v>2039</v>
      </c>
      <c r="Q641" t="s">
        <v>2042</v>
      </c>
      <c r="R641" s="6">
        <f t="shared" si="32"/>
        <v>43309.208333333328</v>
      </c>
      <c r="S641" s="6">
        <f t="shared" si="32"/>
        <v>43309.208333333328</v>
      </c>
      <c r="T641">
        <f t="shared" si="33"/>
        <v>2018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1"/>
        <v>119.96808510638297</v>
      </c>
      <c r="P642" t="s">
        <v>2037</v>
      </c>
      <c r="Q642" t="s">
        <v>2038</v>
      </c>
      <c r="R642" s="6">
        <f t="shared" si="32"/>
        <v>42387.25</v>
      </c>
      <c r="S642" s="6">
        <f t="shared" si="32"/>
        <v>42390.25</v>
      </c>
      <c r="T642">
        <f t="shared" si="33"/>
        <v>2016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34">(E644/D644*100)</f>
        <v>145.45652173913044</v>
      </c>
      <c r="P643" t="s">
        <v>2037</v>
      </c>
      <c r="Q643" t="s">
        <v>2038</v>
      </c>
      <c r="R643" s="6">
        <f t="shared" ref="R643:S706" si="35">(((J643/60)/60)/24)+DATE(1970,1,1)</f>
        <v>42786.25</v>
      </c>
      <c r="S643" s="6">
        <f t="shared" si="35"/>
        <v>42814.208333333328</v>
      </c>
      <c r="T643">
        <f t="shared" ref="T643:T706" si="36">(YEAR(R643))</f>
        <v>2017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34"/>
        <v>221.38255033557047</v>
      </c>
      <c r="P644" t="s">
        <v>2035</v>
      </c>
      <c r="Q644" t="s">
        <v>2044</v>
      </c>
      <c r="R644" s="6">
        <f t="shared" si="35"/>
        <v>43451.25</v>
      </c>
      <c r="S644" s="6">
        <f t="shared" si="35"/>
        <v>43460.25</v>
      </c>
      <c r="T644">
        <f t="shared" si="36"/>
        <v>2018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34"/>
        <v>48.396694214876035</v>
      </c>
      <c r="P645" t="s">
        <v>2037</v>
      </c>
      <c r="Q645" t="s">
        <v>2038</v>
      </c>
      <c r="R645" s="6">
        <f t="shared" si="35"/>
        <v>42795.25</v>
      </c>
      <c r="S645" s="6">
        <f t="shared" si="35"/>
        <v>42813.208333333328</v>
      </c>
      <c r="T645">
        <f t="shared" si="36"/>
        <v>2017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34"/>
        <v>92.911504424778755</v>
      </c>
      <c r="P646" t="s">
        <v>2037</v>
      </c>
      <c r="Q646" t="s">
        <v>2038</v>
      </c>
      <c r="R646" s="6">
        <f t="shared" si="35"/>
        <v>43452.25</v>
      </c>
      <c r="S646" s="6">
        <f t="shared" si="35"/>
        <v>43468.25</v>
      </c>
      <c r="T646">
        <f t="shared" si="36"/>
        <v>2018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34"/>
        <v>88.599797365754824</v>
      </c>
      <c r="P647" t="s">
        <v>2033</v>
      </c>
      <c r="Q647" t="s">
        <v>2034</v>
      </c>
      <c r="R647" s="6">
        <f t="shared" si="35"/>
        <v>43369.208333333328</v>
      </c>
      <c r="S647" s="6">
        <f t="shared" si="35"/>
        <v>43390.208333333328</v>
      </c>
      <c r="T647">
        <f t="shared" si="36"/>
        <v>2018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34"/>
        <v>41.4</v>
      </c>
      <c r="P648" t="s">
        <v>2048</v>
      </c>
      <c r="Q648" t="s">
        <v>2049</v>
      </c>
      <c r="R648" s="6">
        <f t="shared" si="35"/>
        <v>41346.208333333336</v>
      </c>
      <c r="S648" s="6">
        <f t="shared" si="35"/>
        <v>41357.208333333336</v>
      </c>
      <c r="T648">
        <f t="shared" si="36"/>
        <v>2013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34"/>
        <v>63.056795131845846</v>
      </c>
      <c r="P649" t="s">
        <v>2045</v>
      </c>
      <c r="Q649" t="s">
        <v>2057</v>
      </c>
      <c r="R649" s="6">
        <f t="shared" si="35"/>
        <v>43199.208333333328</v>
      </c>
      <c r="S649" s="6">
        <f t="shared" si="35"/>
        <v>43223.208333333328</v>
      </c>
      <c r="T649">
        <f t="shared" si="36"/>
        <v>2018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34"/>
        <v>48.482333607230892</v>
      </c>
      <c r="P650" t="s">
        <v>2031</v>
      </c>
      <c r="Q650" t="s">
        <v>2032</v>
      </c>
      <c r="R650" s="6">
        <f t="shared" si="35"/>
        <v>42922.208333333328</v>
      </c>
      <c r="S650" s="6">
        <f t="shared" si="35"/>
        <v>42940.208333333328</v>
      </c>
      <c r="T650">
        <f t="shared" si="36"/>
        <v>2017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34"/>
        <v>2</v>
      </c>
      <c r="P651" t="s">
        <v>2037</v>
      </c>
      <c r="Q651" t="s">
        <v>2038</v>
      </c>
      <c r="R651" s="6">
        <f t="shared" si="35"/>
        <v>40471.208333333336</v>
      </c>
      <c r="S651" s="6">
        <f t="shared" si="35"/>
        <v>40482.208333333336</v>
      </c>
      <c r="T651">
        <f t="shared" si="36"/>
        <v>2010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34"/>
        <v>88.47941026944585</v>
      </c>
      <c r="P652" t="s">
        <v>2033</v>
      </c>
      <c r="Q652" t="s">
        <v>2056</v>
      </c>
      <c r="R652" s="6">
        <f t="shared" si="35"/>
        <v>41828.208333333336</v>
      </c>
      <c r="S652" s="6">
        <f t="shared" si="35"/>
        <v>41855.208333333336</v>
      </c>
      <c r="T652">
        <f t="shared" si="36"/>
        <v>2014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34"/>
        <v>126.84</v>
      </c>
      <c r="P653" t="s">
        <v>2039</v>
      </c>
      <c r="Q653" t="s">
        <v>2050</v>
      </c>
      <c r="R653" s="6">
        <f t="shared" si="35"/>
        <v>41692.25</v>
      </c>
      <c r="S653" s="6">
        <f t="shared" si="35"/>
        <v>41707.25</v>
      </c>
      <c r="T653">
        <f t="shared" si="36"/>
        <v>2014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34"/>
        <v>2338.833333333333</v>
      </c>
      <c r="P654" t="s">
        <v>2035</v>
      </c>
      <c r="Q654" t="s">
        <v>2036</v>
      </c>
      <c r="R654" s="6">
        <f t="shared" si="35"/>
        <v>42587.208333333328</v>
      </c>
      <c r="S654" s="6">
        <f t="shared" si="35"/>
        <v>42630.208333333328</v>
      </c>
      <c r="T654">
        <f t="shared" si="36"/>
        <v>2016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34"/>
        <v>508.38857142857148</v>
      </c>
      <c r="P655" t="s">
        <v>2035</v>
      </c>
      <c r="Q655" t="s">
        <v>2036</v>
      </c>
      <c r="R655" s="6">
        <f t="shared" si="35"/>
        <v>42468.208333333328</v>
      </c>
      <c r="S655" s="6">
        <f t="shared" si="35"/>
        <v>42470.208333333328</v>
      </c>
      <c r="T655">
        <f t="shared" si="36"/>
        <v>2016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34"/>
        <v>191.47826086956522</v>
      </c>
      <c r="P656" t="s">
        <v>2033</v>
      </c>
      <c r="Q656" t="s">
        <v>2055</v>
      </c>
      <c r="R656" s="6">
        <f t="shared" si="35"/>
        <v>42240.208333333328</v>
      </c>
      <c r="S656" s="6">
        <f t="shared" si="35"/>
        <v>42245.208333333328</v>
      </c>
      <c r="T656">
        <f t="shared" si="36"/>
        <v>2015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34"/>
        <v>42.127533783783782</v>
      </c>
      <c r="P657" t="s">
        <v>2052</v>
      </c>
      <c r="Q657" t="s">
        <v>2053</v>
      </c>
      <c r="R657" s="6">
        <f t="shared" si="35"/>
        <v>42796.25</v>
      </c>
      <c r="S657" s="6">
        <f t="shared" si="35"/>
        <v>42809.208333333328</v>
      </c>
      <c r="T657">
        <f t="shared" si="36"/>
        <v>2017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34"/>
        <v>8.24</v>
      </c>
      <c r="P658" t="s">
        <v>2031</v>
      </c>
      <c r="Q658" t="s">
        <v>2032</v>
      </c>
      <c r="R658" s="6">
        <f t="shared" si="35"/>
        <v>43097.25</v>
      </c>
      <c r="S658" s="6">
        <f t="shared" si="35"/>
        <v>43102.25</v>
      </c>
      <c r="T658">
        <f t="shared" si="36"/>
        <v>2017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34"/>
        <v>60.064638783269963</v>
      </c>
      <c r="P659" t="s">
        <v>2039</v>
      </c>
      <c r="Q659" t="s">
        <v>2061</v>
      </c>
      <c r="R659" s="6">
        <f t="shared" si="35"/>
        <v>43096.25</v>
      </c>
      <c r="S659" s="6">
        <f t="shared" si="35"/>
        <v>43112.25</v>
      </c>
      <c r="T659">
        <f t="shared" si="36"/>
        <v>2017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34"/>
        <v>47.232808616404313</v>
      </c>
      <c r="P660" t="s">
        <v>2033</v>
      </c>
      <c r="Q660" t="s">
        <v>2034</v>
      </c>
      <c r="R660" s="6">
        <f t="shared" si="35"/>
        <v>42246.208333333328</v>
      </c>
      <c r="S660" s="6">
        <f t="shared" si="35"/>
        <v>42269.208333333328</v>
      </c>
      <c r="T660">
        <f t="shared" si="36"/>
        <v>2015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34"/>
        <v>81.736263736263737</v>
      </c>
      <c r="P661" t="s">
        <v>2039</v>
      </c>
      <c r="Q661" t="s">
        <v>2040</v>
      </c>
      <c r="R661" s="6">
        <f t="shared" si="35"/>
        <v>40570.25</v>
      </c>
      <c r="S661" s="6">
        <f t="shared" si="35"/>
        <v>40571.25</v>
      </c>
      <c r="T661">
        <f t="shared" si="36"/>
        <v>2011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34"/>
        <v>54.187265917603</v>
      </c>
      <c r="P662" t="s">
        <v>2037</v>
      </c>
      <c r="Q662" t="s">
        <v>2038</v>
      </c>
      <c r="R662" s="6">
        <f t="shared" si="35"/>
        <v>42237.208333333328</v>
      </c>
      <c r="S662" s="6">
        <f t="shared" si="35"/>
        <v>42246.208333333328</v>
      </c>
      <c r="T662">
        <f t="shared" si="36"/>
        <v>2015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34"/>
        <v>97.868131868131869</v>
      </c>
      <c r="P663" t="s">
        <v>2033</v>
      </c>
      <c r="Q663" t="s">
        <v>2056</v>
      </c>
      <c r="R663" s="6">
        <f t="shared" si="35"/>
        <v>40996.208333333336</v>
      </c>
      <c r="S663" s="6">
        <f t="shared" si="35"/>
        <v>41026.208333333336</v>
      </c>
      <c r="T663">
        <f t="shared" si="36"/>
        <v>2012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34"/>
        <v>77.239999999999995</v>
      </c>
      <c r="P664" t="s">
        <v>2037</v>
      </c>
      <c r="Q664" t="s">
        <v>2038</v>
      </c>
      <c r="R664" s="6">
        <f t="shared" si="35"/>
        <v>43443.25</v>
      </c>
      <c r="S664" s="6">
        <f t="shared" si="35"/>
        <v>43447.25</v>
      </c>
      <c r="T664">
        <f t="shared" si="36"/>
        <v>2018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34"/>
        <v>33.464735516372798</v>
      </c>
      <c r="P665" t="s">
        <v>2037</v>
      </c>
      <c r="Q665" t="s">
        <v>2038</v>
      </c>
      <c r="R665" s="6">
        <f t="shared" si="35"/>
        <v>40458.208333333336</v>
      </c>
      <c r="S665" s="6">
        <f t="shared" si="35"/>
        <v>40481.208333333336</v>
      </c>
      <c r="T665">
        <f t="shared" si="36"/>
        <v>2010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34"/>
        <v>239.58823529411765</v>
      </c>
      <c r="P666" t="s">
        <v>2033</v>
      </c>
      <c r="Q666" t="s">
        <v>2056</v>
      </c>
      <c r="R666" s="6">
        <f t="shared" si="35"/>
        <v>40959.25</v>
      </c>
      <c r="S666" s="6">
        <f t="shared" si="35"/>
        <v>40969.25</v>
      </c>
      <c r="T666">
        <f t="shared" si="36"/>
        <v>2012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34"/>
        <v>64.032258064516128</v>
      </c>
      <c r="P667" t="s">
        <v>2039</v>
      </c>
      <c r="Q667" t="s">
        <v>2040</v>
      </c>
      <c r="R667" s="6">
        <f t="shared" si="35"/>
        <v>40733.208333333336</v>
      </c>
      <c r="S667" s="6">
        <f t="shared" si="35"/>
        <v>40747.208333333336</v>
      </c>
      <c r="T667">
        <f t="shared" si="36"/>
        <v>2011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34"/>
        <v>176.15942028985506</v>
      </c>
      <c r="P668" t="s">
        <v>2037</v>
      </c>
      <c r="Q668" t="s">
        <v>2038</v>
      </c>
      <c r="R668" s="6">
        <f t="shared" si="35"/>
        <v>41516.208333333336</v>
      </c>
      <c r="S668" s="6">
        <f t="shared" si="35"/>
        <v>41522.208333333336</v>
      </c>
      <c r="T668">
        <f t="shared" si="36"/>
        <v>2013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34"/>
        <v>20.33818181818182</v>
      </c>
      <c r="P669" t="s">
        <v>2062</v>
      </c>
      <c r="Q669" t="s">
        <v>2063</v>
      </c>
      <c r="R669" s="6">
        <f t="shared" si="35"/>
        <v>41892.208333333336</v>
      </c>
      <c r="S669" s="6">
        <f t="shared" si="35"/>
        <v>41901.208333333336</v>
      </c>
      <c r="T669">
        <f t="shared" si="36"/>
        <v>2014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34"/>
        <v>358.64754098360658</v>
      </c>
      <c r="P670" t="s">
        <v>2037</v>
      </c>
      <c r="Q670" t="s">
        <v>2038</v>
      </c>
      <c r="R670" s="6">
        <f t="shared" si="35"/>
        <v>41122.208333333336</v>
      </c>
      <c r="S670" s="6">
        <f t="shared" si="35"/>
        <v>41134.208333333336</v>
      </c>
      <c r="T670">
        <f t="shared" si="36"/>
        <v>2012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34"/>
        <v>468.85802469135803</v>
      </c>
      <c r="P671" t="s">
        <v>2037</v>
      </c>
      <c r="Q671" t="s">
        <v>2038</v>
      </c>
      <c r="R671" s="6">
        <f t="shared" si="35"/>
        <v>42912.208333333328</v>
      </c>
      <c r="S671" s="6">
        <f t="shared" si="35"/>
        <v>42921.208333333328</v>
      </c>
      <c r="T671">
        <f t="shared" si="36"/>
        <v>2017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34"/>
        <v>122.05635245901641</v>
      </c>
      <c r="P672" t="s">
        <v>2033</v>
      </c>
      <c r="Q672" t="s">
        <v>2043</v>
      </c>
      <c r="R672" s="6">
        <f t="shared" si="35"/>
        <v>42425.25</v>
      </c>
      <c r="S672" s="6">
        <f t="shared" si="35"/>
        <v>42437.25</v>
      </c>
      <c r="T672">
        <f t="shared" si="36"/>
        <v>2016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34"/>
        <v>55.931783729156137</v>
      </c>
      <c r="P673" t="s">
        <v>2037</v>
      </c>
      <c r="Q673" t="s">
        <v>2038</v>
      </c>
      <c r="R673" s="6">
        <f t="shared" si="35"/>
        <v>40390.208333333336</v>
      </c>
      <c r="S673" s="6">
        <f t="shared" si="35"/>
        <v>40394.208333333336</v>
      </c>
      <c r="T673">
        <f t="shared" si="36"/>
        <v>2010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34"/>
        <v>43.660714285714285</v>
      </c>
      <c r="P674" t="s">
        <v>2037</v>
      </c>
      <c r="Q674" t="s">
        <v>2038</v>
      </c>
      <c r="R674" s="6">
        <f t="shared" si="35"/>
        <v>43180.208333333328</v>
      </c>
      <c r="S674" s="6">
        <f t="shared" si="35"/>
        <v>43190.208333333328</v>
      </c>
      <c r="T674">
        <f t="shared" si="36"/>
        <v>2018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34"/>
        <v>33.53837141183363</v>
      </c>
      <c r="P675" t="s">
        <v>2033</v>
      </c>
      <c r="Q675" t="s">
        <v>2043</v>
      </c>
      <c r="R675" s="6">
        <f t="shared" si="35"/>
        <v>42475.208333333328</v>
      </c>
      <c r="S675" s="6">
        <f t="shared" si="35"/>
        <v>42496.208333333328</v>
      </c>
      <c r="T675">
        <f t="shared" si="36"/>
        <v>2016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34"/>
        <v>122.97938144329896</v>
      </c>
      <c r="P676" t="s">
        <v>2052</v>
      </c>
      <c r="Q676" t="s">
        <v>2053</v>
      </c>
      <c r="R676" s="6">
        <f t="shared" si="35"/>
        <v>40774.208333333336</v>
      </c>
      <c r="S676" s="6">
        <f t="shared" si="35"/>
        <v>40821.208333333336</v>
      </c>
      <c r="T676">
        <f t="shared" si="36"/>
        <v>2011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34"/>
        <v>189.74959871589084</v>
      </c>
      <c r="P677" t="s">
        <v>2062</v>
      </c>
      <c r="Q677" t="s">
        <v>2063</v>
      </c>
      <c r="R677" s="6">
        <f t="shared" si="35"/>
        <v>43719.208333333328</v>
      </c>
      <c r="S677" s="6">
        <f t="shared" si="35"/>
        <v>43726.208333333328</v>
      </c>
      <c r="T677">
        <f t="shared" si="36"/>
        <v>2019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34"/>
        <v>83.622641509433961</v>
      </c>
      <c r="P678" t="s">
        <v>2052</v>
      </c>
      <c r="Q678" t="s">
        <v>2053</v>
      </c>
      <c r="R678" s="6">
        <f t="shared" si="35"/>
        <v>41178.208333333336</v>
      </c>
      <c r="S678" s="6">
        <f t="shared" si="35"/>
        <v>41187.208333333336</v>
      </c>
      <c r="T678">
        <f t="shared" si="36"/>
        <v>2012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34"/>
        <v>17.968844221105527</v>
      </c>
      <c r="P679" t="s">
        <v>2045</v>
      </c>
      <c r="Q679" t="s">
        <v>2051</v>
      </c>
      <c r="R679" s="6">
        <f t="shared" si="35"/>
        <v>42561.208333333328</v>
      </c>
      <c r="S679" s="6">
        <f t="shared" si="35"/>
        <v>42611.208333333328</v>
      </c>
      <c r="T679">
        <f t="shared" si="36"/>
        <v>2016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34"/>
        <v>1036.5</v>
      </c>
      <c r="P680" t="s">
        <v>2039</v>
      </c>
      <c r="Q680" t="s">
        <v>2042</v>
      </c>
      <c r="R680" s="6">
        <f t="shared" si="35"/>
        <v>43484.25</v>
      </c>
      <c r="S680" s="6">
        <f t="shared" si="35"/>
        <v>43486.25</v>
      </c>
      <c r="T680">
        <f t="shared" si="36"/>
        <v>2019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34"/>
        <v>97.405219780219781</v>
      </c>
      <c r="P681" t="s">
        <v>2031</v>
      </c>
      <c r="Q681" t="s">
        <v>2032</v>
      </c>
      <c r="R681" s="6">
        <f t="shared" si="35"/>
        <v>43756.208333333328</v>
      </c>
      <c r="S681" s="6">
        <f t="shared" si="35"/>
        <v>43761.208333333328</v>
      </c>
      <c r="T681">
        <f t="shared" si="36"/>
        <v>2019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34"/>
        <v>86.386203150461711</v>
      </c>
      <c r="P682" t="s">
        <v>2048</v>
      </c>
      <c r="Q682" t="s">
        <v>2059</v>
      </c>
      <c r="R682" s="6">
        <f t="shared" si="35"/>
        <v>43813.25</v>
      </c>
      <c r="S682" s="6">
        <f t="shared" si="35"/>
        <v>43815.25</v>
      </c>
      <c r="T682">
        <f t="shared" si="36"/>
        <v>2019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34"/>
        <v>150.16666666666666</v>
      </c>
      <c r="P683" t="s">
        <v>2037</v>
      </c>
      <c r="Q683" t="s">
        <v>2038</v>
      </c>
      <c r="R683" s="6">
        <f t="shared" si="35"/>
        <v>40898.25</v>
      </c>
      <c r="S683" s="6">
        <f t="shared" si="35"/>
        <v>40904.25</v>
      </c>
      <c r="T683">
        <f t="shared" si="36"/>
        <v>2011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34"/>
        <v>358.43478260869563</v>
      </c>
      <c r="P684" t="s">
        <v>2037</v>
      </c>
      <c r="Q684" t="s">
        <v>2038</v>
      </c>
      <c r="R684" s="6">
        <f t="shared" si="35"/>
        <v>41619.25</v>
      </c>
      <c r="S684" s="6">
        <f t="shared" si="35"/>
        <v>41628.25</v>
      </c>
      <c r="T684">
        <f t="shared" si="36"/>
        <v>2013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34"/>
        <v>542.85714285714289</v>
      </c>
      <c r="P685" t="s">
        <v>2037</v>
      </c>
      <c r="Q685" t="s">
        <v>2038</v>
      </c>
      <c r="R685" s="6">
        <f t="shared" si="35"/>
        <v>43359.208333333328</v>
      </c>
      <c r="S685" s="6">
        <f t="shared" si="35"/>
        <v>43361.208333333328</v>
      </c>
      <c r="T685">
        <f t="shared" si="36"/>
        <v>2018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34"/>
        <v>67.500714285714281</v>
      </c>
      <c r="P686" t="s">
        <v>2045</v>
      </c>
      <c r="Q686" t="s">
        <v>2046</v>
      </c>
      <c r="R686" s="6">
        <f t="shared" si="35"/>
        <v>40358.208333333336</v>
      </c>
      <c r="S686" s="6">
        <f t="shared" si="35"/>
        <v>40378.208333333336</v>
      </c>
      <c r="T686">
        <f t="shared" si="36"/>
        <v>2010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34"/>
        <v>191.74666666666667</v>
      </c>
      <c r="P687" t="s">
        <v>2037</v>
      </c>
      <c r="Q687" t="s">
        <v>2038</v>
      </c>
      <c r="R687" s="6">
        <f t="shared" si="35"/>
        <v>42239.208333333328</v>
      </c>
      <c r="S687" s="6">
        <f t="shared" si="35"/>
        <v>42263.208333333328</v>
      </c>
      <c r="T687">
        <f t="shared" si="36"/>
        <v>2015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34"/>
        <v>932</v>
      </c>
      <c r="P688" t="s">
        <v>2035</v>
      </c>
      <c r="Q688" t="s">
        <v>2044</v>
      </c>
      <c r="R688" s="6">
        <f t="shared" si="35"/>
        <v>43186.208333333328</v>
      </c>
      <c r="S688" s="6">
        <f t="shared" si="35"/>
        <v>43197.208333333328</v>
      </c>
      <c r="T688">
        <f t="shared" si="36"/>
        <v>2018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34"/>
        <v>429.27586206896552</v>
      </c>
      <c r="P689" t="s">
        <v>2037</v>
      </c>
      <c r="Q689" t="s">
        <v>2038</v>
      </c>
      <c r="R689" s="6">
        <f t="shared" si="35"/>
        <v>42806.25</v>
      </c>
      <c r="S689" s="6">
        <f t="shared" si="35"/>
        <v>42809.208333333328</v>
      </c>
      <c r="T689">
        <f t="shared" si="36"/>
        <v>2017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34"/>
        <v>100.65753424657535</v>
      </c>
      <c r="P690" t="s">
        <v>2039</v>
      </c>
      <c r="Q690" t="s">
        <v>2058</v>
      </c>
      <c r="R690" s="6">
        <f t="shared" si="35"/>
        <v>43475.25</v>
      </c>
      <c r="S690" s="6">
        <f t="shared" si="35"/>
        <v>43491.25</v>
      </c>
      <c r="T690">
        <f t="shared" si="36"/>
        <v>2019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34"/>
        <v>226.61111111111109</v>
      </c>
      <c r="P691" t="s">
        <v>2035</v>
      </c>
      <c r="Q691" t="s">
        <v>2036</v>
      </c>
      <c r="R691" s="6">
        <f t="shared" si="35"/>
        <v>41576.208333333336</v>
      </c>
      <c r="S691" s="6">
        <f t="shared" si="35"/>
        <v>41588.25</v>
      </c>
      <c r="T691">
        <f t="shared" si="36"/>
        <v>2013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34"/>
        <v>142.38</v>
      </c>
      <c r="P692" t="s">
        <v>2039</v>
      </c>
      <c r="Q692" t="s">
        <v>2040</v>
      </c>
      <c r="R692" s="6">
        <f t="shared" si="35"/>
        <v>40874.25</v>
      </c>
      <c r="S692" s="6">
        <f t="shared" si="35"/>
        <v>40880.25</v>
      </c>
      <c r="T692">
        <f t="shared" si="36"/>
        <v>2011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34"/>
        <v>90.633333333333326</v>
      </c>
      <c r="P693" t="s">
        <v>2039</v>
      </c>
      <c r="Q693" t="s">
        <v>2040</v>
      </c>
      <c r="R693" s="6">
        <f t="shared" si="35"/>
        <v>41185.208333333336</v>
      </c>
      <c r="S693" s="6">
        <f t="shared" si="35"/>
        <v>41202.208333333336</v>
      </c>
      <c r="T693">
        <f t="shared" si="36"/>
        <v>2012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34"/>
        <v>63.966740576496676</v>
      </c>
      <c r="P694" t="s">
        <v>2033</v>
      </c>
      <c r="Q694" t="s">
        <v>2034</v>
      </c>
      <c r="R694" s="6">
        <f t="shared" si="35"/>
        <v>43655.208333333328</v>
      </c>
      <c r="S694" s="6">
        <f t="shared" si="35"/>
        <v>43673.208333333328</v>
      </c>
      <c r="T694">
        <f t="shared" si="36"/>
        <v>2019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34"/>
        <v>84.131868131868131</v>
      </c>
      <c r="P695" t="s">
        <v>2037</v>
      </c>
      <c r="Q695" t="s">
        <v>2038</v>
      </c>
      <c r="R695" s="6">
        <f t="shared" si="35"/>
        <v>43025.208333333328</v>
      </c>
      <c r="S695" s="6">
        <f t="shared" si="35"/>
        <v>43042.208333333328</v>
      </c>
      <c r="T695">
        <f t="shared" si="36"/>
        <v>2017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34"/>
        <v>133.93478260869566</v>
      </c>
      <c r="P696" t="s">
        <v>2037</v>
      </c>
      <c r="Q696" t="s">
        <v>2038</v>
      </c>
      <c r="R696" s="6">
        <f t="shared" si="35"/>
        <v>43066.25</v>
      </c>
      <c r="S696" s="6">
        <f t="shared" si="35"/>
        <v>43103.25</v>
      </c>
      <c r="T696">
        <f t="shared" si="36"/>
        <v>2017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34"/>
        <v>59.042047531992694</v>
      </c>
      <c r="P697" t="s">
        <v>2033</v>
      </c>
      <c r="Q697" t="s">
        <v>2034</v>
      </c>
      <c r="R697" s="6">
        <f t="shared" si="35"/>
        <v>42322.25</v>
      </c>
      <c r="S697" s="6">
        <f t="shared" si="35"/>
        <v>42338.25</v>
      </c>
      <c r="T697">
        <f t="shared" si="36"/>
        <v>2015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34"/>
        <v>152.80062063615205</v>
      </c>
      <c r="P698" t="s">
        <v>2037</v>
      </c>
      <c r="Q698" t="s">
        <v>2038</v>
      </c>
      <c r="R698" s="6">
        <f t="shared" si="35"/>
        <v>42114.208333333328</v>
      </c>
      <c r="S698" s="6">
        <f t="shared" si="35"/>
        <v>42115.208333333328</v>
      </c>
      <c r="T698">
        <f t="shared" si="36"/>
        <v>2015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34"/>
        <v>446.69121140142522</v>
      </c>
      <c r="P699" t="s">
        <v>2033</v>
      </c>
      <c r="Q699" t="s">
        <v>2041</v>
      </c>
      <c r="R699" s="6">
        <f t="shared" si="35"/>
        <v>43190.208333333328</v>
      </c>
      <c r="S699" s="6">
        <f t="shared" si="35"/>
        <v>43192.208333333328</v>
      </c>
      <c r="T699">
        <f t="shared" si="36"/>
        <v>2018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34"/>
        <v>84.391891891891888</v>
      </c>
      <c r="P700" t="s">
        <v>2035</v>
      </c>
      <c r="Q700" t="s">
        <v>2044</v>
      </c>
      <c r="R700" s="6">
        <f t="shared" si="35"/>
        <v>40871.25</v>
      </c>
      <c r="S700" s="6">
        <f t="shared" si="35"/>
        <v>40885.25</v>
      </c>
      <c r="T700">
        <f t="shared" si="36"/>
        <v>2011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34"/>
        <v>3</v>
      </c>
      <c r="P701" t="s">
        <v>2039</v>
      </c>
      <c r="Q701" t="s">
        <v>2042</v>
      </c>
      <c r="R701" s="6">
        <f t="shared" si="35"/>
        <v>43641.208333333328</v>
      </c>
      <c r="S701" s="6">
        <f t="shared" si="35"/>
        <v>43642.208333333328</v>
      </c>
      <c r="T701">
        <f t="shared" si="36"/>
        <v>2019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34"/>
        <v>175.02692307692308</v>
      </c>
      <c r="P702" t="s">
        <v>2035</v>
      </c>
      <c r="Q702" t="s">
        <v>2044</v>
      </c>
      <c r="R702" s="6">
        <f t="shared" si="35"/>
        <v>40203.25</v>
      </c>
      <c r="S702" s="6">
        <f t="shared" si="35"/>
        <v>40218.25</v>
      </c>
      <c r="T702">
        <f t="shared" si="36"/>
        <v>2010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34"/>
        <v>54.137931034482754</v>
      </c>
      <c r="P703" t="s">
        <v>2037</v>
      </c>
      <c r="Q703" t="s">
        <v>2038</v>
      </c>
      <c r="R703" s="6">
        <f t="shared" si="35"/>
        <v>40629.208333333336</v>
      </c>
      <c r="S703" s="6">
        <f t="shared" si="35"/>
        <v>40636.208333333336</v>
      </c>
      <c r="T703">
        <f t="shared" si="36"/>
        <v>2011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34"/>
        <v>311.87381703470032</v>
      </c>
      <c r="P704" t="s">
        <v>2035</v>
      </c>
      <c r="Q704" t="s">
        <v>2044</v>
      </c>
      <c r="R704" s="6">
        <f t="shared" si="35"/>
        <v>41477.208333333336</v>
      </c>
      <c r="S704" s="6">
        <f t="shared" si="35"/>
        <v>41482.208333333336</v>
      </c>
      <c r="T704">
        <f t="shared" si="36"/>
        <v>2013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34"/>
        <v>122.78160919540231</v>
      </c>
      <c r="P705" t="s">
        <v>2045</v>
      </c>
      <c r="Q705" t="s">
        <v>2057</v>
      </c>
      <c r="R705" s="6">
        <f t="shared" si="35"/>
        <v>41020.208333333336</v>
      </c>
      <c r="S705" s="6">
        <f t="shared" si="35"/>
        <v>41037.208333333336</v>
      </c>
      <c r="T705">
        <f t="shared" si="36"/>
        <v>2012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34"/>
        <v>99.026517383618156</v>
      </c>
      <c r="P706" t="s">
        <v>2039</v>
      </c>
      <c r="Q706" t="s">
        <v>2047</v>
      </c>
      <c r="R706" s="6">
        <f t="shared" si="35"/>
        <v>42555.208333333328</v>
      </c>
      <c r="S706" s="6">
        <f t="shared" si="35"/>
        <v>42570.208333333328</v>
      </c>
      <c r="T706">
        <f t="shared" si="36"/>
        <v>2016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37">(E708/D708*100)</f>
        <v>127.84686346863469</v>
      </c>
      <c r="P707" t="s">
        <v>2045</v>
      </c>
      <c r="Q707" t="s">
        <v>2046</v>
      </c>
      <c r="R707" s="6">
        <f t="shared" ref="R707:R770" si="38">(((J707/60)/60)/24)+DATE(1970,1,1)</f>
        <v>41619.25</v>
      </c>
      <c r="S707" s="6">
        <f t="shared" ref="S707:S770" si="39">(((K707/60)/60)/24)+DATE(1970,1,1)</f>
        <v>41623.25</v>
      </c>
      <c r="T707">
        <f t="shared" ref="T707:T770" si="40">(YEAR(R707))</f>
        <v>2013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37"/>
        <v>158.61643835616439</v>
      </c>
      <c r="P708" t="s">
        <v>2035</v>
      </c>
      <c r="Q708" t="s">
        <v>2036</v>
      </c>
      <c r="R708" s="6">
        <f t="shared" si="38"/>
        <v>43471.25</v>
      </c>
      <c r="S708" s="6">
        <f t="shared" si="39"/>
        <v>43479.25</v>
      </c>
      <c r="T708">
        <f t="shared" si="40"/>
        <v>2019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37"/>
        <v>707.05882352941171</v>
      </c>
      <c r="P709" t="s">
        <v>2039</v>
      </c>
      <c r="Q709" t="s">
        <v>2042</v>
      </c>
      <c r="R709" s="6">
        <f t="shared" si="38"/>
        <v>43442.25</v>
      </c>
      <c r="S709" s="6">
        <f t="shared" si="39"/>
        <v>43478.25</v>
      </c>
      <c r="T709">
        <f t="shared" si="40"/>
        <v>2018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37"/>
        <v>142.38775510204081</v>
      </c>
      <c r="P710" t="s">
        <v>2037</v>
      </c>
      <c r="Q710" t="s">
        <v>2038</v>
      </c>
      <c r="R710" s="6">
        <f t="shared" si="38"/>
        <v>42877.208333333328</v>
      </c>
      <c r="S710" s="6">
        <f t="shared" si="39"/>
        <v>42887.208333333328</v>
      </c>
      <c r="T710">
        <f t="shared" si="40"/>
        <v>2017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37"/>
        <v>147.86046511627907</v>
      </c>
      <c r="P711" t="s">
        <v>2037</v>
      </c>
      <c r="Q711" t="s">
        <v>2038</v>
      </c>
      <c r="R711" s="6">
        <f t="shared" si="38"/>
        <v>41018.208333333336</v>
      </c>
      <c r="S711" s="6">
        <f t="shared" si="39"/>
        <v>41025.208333333336</v>
      </c>
      <c r="T711">
        <f t="shared" si="40"/>
        <v>2012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37"/>
        <v>20.322580645161288</v>
      </c>
      <c r="P712" t="s">
        <v>2037</v>
      </c>
      <c r="Q712" t="s">
        <v>2038</v>
      </c>
      <c r="R712" s="6">
        <f t="shared" si="38"/>
        <v>43295.208333333328</v>
      </c>
      <c r="S712" s="6">
        <f t="shared" si="39"/>
        <v>43302.208333333328</v>
      </c>
      <c r="T712">
        <f t="shared" si="40"/>
        <v>2018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37"/>
        <v>1840.625</v>
      </c>
      <c r="P713" t="s">
        <v>2037</v>
      </c>
      <c r="Q713" t="s">
        <v>2038</v>
      </c>
      <c r="R713" s="6">
        <f t="shared" si="38"/>
        <v>42393.25</v>
      </c>
      <c r="S713" s="6">
        <f t="shared" si="39"/>
        <v>42395.25</v>
      </c>
      <c r="T713">
        <f t="shared" si="40"/>
        <v>2016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37"/>
        <v>161.94202898550725</v>
      </c>
      <c r="P714" t="s">
        <v>2037</v>
      </c>
      <c r="Q714" t="s">
        <v>2038</v>
      </c>
      <c r="R714" s="6">
        <f t="shared" si="38"/>
        <v>42559.208333333328</v>
      </c>
      <c r="S714" s="6">
        <f t="shared" si="39"/>
        <v>42600.208333333328</v>
      </c>
      <c r="T714">
        <f t="shared" si="40"/>
        <v>2016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37"/>
        <v>472.82077922077923</v>
      </c>
      <c r="P715" t="s">
        <v>2045</v>
      </c>
      <c r="Q715" t="s">
        <v>2054</v>
      </c>
      <c r="R715" s="6">
        <f t="shared" si="38"/>
        <v>42604.208333333328</v>
      </c>
      <c r="S715" s="6">
        <f t="shared" si="39"/>
        <v>42616.208333333328</v>
      </c>
      <c r="T715">
        <f t="shared" si="40"/>
        <v>2016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37"/>
        <v>24.466101694915253</v>
      </c>
      <c r="P716" t="s">
        <v>2033</v>
      </c>
      <c r="Q716" t="s">
        <v>2034</v>
      </c>
      <c r="R716" s="6">
        <f t="shared" si="38"/>
        <v>41870.208333333336</v>
      </c>
      <c r="S716" s="6">
        <f t="shared" si="39"/>
        <v>41871.208333333336</v>
      </c>
      <c r="T716">
        <f t="shared" si="40"/>
        <v>2014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37"/>
        <v>517.65</v>
      </c>
      <c r="P717" t="s">
        <v>2048</v>
      </c>
      <c r="Q717" t="s">
        <v>2059</v>
      </c>
      <c r="R717" s="6">
        <f t="shared" si="38"/>
        <v>40397.208333333336</v>
      </c>
      <c r="S717" s="6">
        <f t="shared" si="39"/>
        <v>40402.208333333336</v>
      </c>
      <c r="T717">
        <f t="shared" si="40"/>
        <v>2010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37"/>
        <v>247.64285714285714</v>
      </c>
      <c r="P718" t="s">
        <v>2037</v>
      </c>
      <c r="Q718" t="s">
        <v>2038</v>
      </c>
      <c r="R718" s="6">
        <f t="shared" si="38"/>
        <v>41465.208333333336</v>
      </c>
      <c r="S718" s="6">
        <f t="shared" si="39"/>
        <v>41493.208333333336</v>
      </c>
      <c r="T718">
        <f t="shared" si="40"/>
        <v>2013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37"/>
        <v>100.20481927710843</v>
      </c>
      <c r="P719" t="s">
        <v>2039</v>
      </c>
      <c r="Q719" t="s">
        <v>2040</v>
      </c>
      <c r="R719" s="6">
        <f t="shared" si="38"/>
        <v>40777.208333333336</v>
      </c>
      <c r="S719" s="6">
        <f t="shared" si="39"/>
        <v>40798.208333333336</v>
      </c>
      <c r="T719">
        <f t="shared" si="40"/>
        <v>2011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37"/>
        <v>153</v>
      </c>
      <c r="P720" t="s">
        <v>2035</v>
      </c>
      <c r="Q720" t="s">
        <v>2044</v>
      </c>
      <c r="R720" s="6">
        <f t="shared" si="38"/>
        <v>41442.208333333336</v>
      </c>
      <c r="S720" s="6">
        <f t="shared" si="39"/>
        <v>41468.208333333336</v>
      </c>
      <c r="T720">
        <f t="shared" si="40"/>
        <v>2013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37"/>
        <v>37.091954022988503</v>
      </c>
      <c r="P721" t="s">
        <v>2045</v>
      </c>
      <c r="Q721" t="s">
        <v>2051</v>
      </c>
      <c r="R721" s="6">
        <f t="shared" si="38"/>
        <v>41058.208333333336</v>
      </c>
      <c r="S721" s="6">
        <f t="shared" si="39"/>
        <v>41069.208333333336</v>
      </c>
      <c r="T721">
        <f t="shared" si="40"/>
        <v>2012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37"/>
        <v>4.392394822006473</v>
      </c>
      <c r="P722" t="s">
        <v>2037</v>
      </c>
      <c r="Q722" t="s">
        <v>2038</v>
      </c>
      <c r="R722" s="6">
        <f t="shared" si="38"/>
        <v>43152.25</v>
      </c>
      <c r="S722" s="6">
        <f t="shared" si="39"/>
        <v>43166.25</v>
      </c>
      <c r="T722">
        <f t="shared" si="40"/>
        <v>2018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37"/>
        <v>156.50721649484535</v>
      </c>
      <c r="P723" t="s">
        <v>2033</v>
      </c>
      <c r="Q723" t="s">
        <v>2034</v>
      </c>
      <c r="R723" s="6">
        <f t="shared" si="38"/>
        <v>43194.208333333328</v>
      </c>
      <c r="S723" s="6">
        <f t="shared" si="39"/>
        <v>43200.208333333328</v>
      </c>
      <c r="T723">
        <f t="shared" si="40"/>
        <v>2018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37"/>
        <v>270.40816326530609</v>
      </c>
      <c r="P724" t="s">
        <v>2039</v>
      </c>
      <c r="Q724" t="s">
        <v>2040</v>
      </c>
      <c r="R724" s="6">
        <f t="shared" si="38"/>
        <v>43045.25</v>
      </c>
      <c r="S724" s="6">
        <f t="shared" si="39"/>
        <v>43072.25</v>
      </c>
      <c r="T724">
        <f t="shared" si="40"/>
        <v>2017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37"/>
        <v>134.05952380952382</v>
      </c>
      <c r="P725" t="s">
        <v>2037</v>
      </c>
      <c r="Q725" t="s">
        <v>2038</v>
      </c>
      <c r="R725" s="6">
        <f t="shared" si="38"/>
        <v>42431.25</v>
      </c>
      <c r="S725" s="6">
        <f t="shared" si="39"/>
        <v>42452.208333333328</v>
      </c>
      <c r="T725">
        <f t="shared" si="40"/>
        <v>2016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37"/>
        <v>50.398033126293996</v>
      </c>
      <c r="P726" t="s">
        <v>2037</v>
      </c>
      <c r="Q726" t="s">
        <v>2038</v>
      </c>
      <c r="R726" s="6">
        <f t="shared" si="38"/>
        <v>41934.208333333336</v>
      </c>
      <c r="S726" s="6">
        <f t="shared" si="39"/>
        <v>41936.208333333336</v>
      </c>
      <c r="T726">
        <f t="shared" si="40"/>
        <v>2014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37"/>
        <v>88.815837937384899</v>
      </c>
      <c r="P727" t="s">
        <v>2048</v>
      </c>
      <c r="Q727" t="s">
        <v>2059</v>
      </c>
      <c r="R727" s="6">
        <f t="shared" si="38"/>
        <v>41958.25</v>
      </c>
      <c r="S727" s="6">
        <f t="shared" si="39"/>
        <v>41960.25</v>
      </c>
      <c r="T727">
        <f t="shared" si="40"/>
        <v>2014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37"/>
        <v>165</v>
      </c>
      <c r="P728" t="s">
        <v>2037</v>
      </c>
      <c r="Q728" t="s">
        <v>2038</v>
      </c>
      <c r="R728" s="6">
        <f t="shared" si="38"/>
        <v>40476.208333333336</v>
      </c>
      <c r="S728" s="6">
        <f t="shared" si="39"/>
        <v>40482.208333333336</v>
      </c>
      <c r="T728">
        <f t="shared" si="40"/>
        <v>2010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37"/>
        <v>17.5</v>
      </c>
      <c r="P729" t="s">
        <v>2035</v>
      </c>
      <c r="Q729" t="s">
        <v>2036</v>
      </c>
      <c r="R729" s="6">
        <f t="shared" si="38"/>
        <v>43485.25</v>
      </c>
      <c r="S729" s="6">
        <f t="shared" si="39"/>
        <v>43543.208333333328</v>
      </c>
      <c r="T729">
        <f t="shared" si="40"/>
        <v>2019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37"/>
        <v>185.66071428571428</v>
      </c>
      <c r="P730" t="s">
        <v>2037</v>
      </c>
      <c r="Q730" t="s">
        <v>2038</v>
      </c>
      <c r="R730" s="6">
        <f t="shared" si="38"/>
        <v>42515.208333333328</v>
      </c>
      <c r="S730" s="6">
        <f t="shared" si="39"/>
        <v>42526.208333333328</v>
      </c>
      <c r="T730">
        <f t="shared" si="40"/>
        <v>2016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37"/>
        <v>412.6631944444444</v>
      </c>
      <c r="P731" t="s">
        <v>2039</v>
      </c>
      <c r="Q731" t="s">
        <v>2042</v>
      </c>
      <c r="R731" s="6">
        <f t="shared" si="38"/>
        <v>41309.25</v>
      </c>
      <c r="S731" s="6">
        <f t="shared" si="39"/>
        <v>41311.25</v>
      </c>
      <c r="T731">
        <f t="shared" si="40"/>
        <v>2013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37"/>
        <v>90.25</v>
      </c>
      <c r="P732" t="s">
        <v>2035</v>
      </c>
      <c r="Q732" t="s">
        <v>2044</v>
      </c>
      <c r="R732" s="6">
        <f t="shared" si="38"/>
        <v>42147.208333333328</v>
      </c>
      <c r="S732" s="6">
        <f t="shared" si="39"/>
        <v>42153.208333333328</v>
      </c>
      <c r="T732">
        <f t="shared" si="40"/>
        <v>2015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37"/>
        <v>91.984615384615381</v>
      </c>
      <c r="P733" t="s">
        <v>2035</v>
      </c>
      <c r="Q733" t="s">
        <v>2036</v>
      </c>
      <c r="R733" s="6">
        <f t="shared" si="38"/>
        <v>42939.208333333328</v>
      </c>
      <c r="S733" s="6">
        <f t="shared" si="39"/>
        <v>42940.208333333328</v>
      </c>
      <c r="T733">
        <f t="shared" si="40"/>
        <v>2017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37"/>
        <v>527.00632911392404</v>
      </c>
      <c r="P734" t="s">
        <v>2033</v>
      </c>
      <c r="Q734" t="s">
        <v>2034</v>
      </c>
      <c r="R734" s="6">
        <f t="shared" si="38"/>
        <v>42816.208333333328</v>
      </c>
      <c r="S734" s="6">
        <f t="shared" si="39"/>
        <v>42839.208333333328</v>
      </c>
      <c r="T734">
        <f t="shared" si="40"/>
        <v>2017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37"/>
        <v>319.14285714285711</v>
      </c>
      <c r="P735" t="s">
        <v>2033</v>
      </c>
      <c r="Q735" t="s">
        <v>2055</v>
      </c>
      <c r="R735" s="6">
        <f t="shared" si="38"/>
        <v>41844.208333333336</v>
      </c>
      <c r="S735" s="6">
        <f t="shared" si="39"/>
        <v>41857.208333333336</v>
      </c>
      <c r="T735">
        <f t="shared" si="40"/>
        <v>2014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37"/>
        <v>354.18867924528303</v>
      </c>
      <c r="P736" t="s">
        <v>2037</v>
      </c>
      <c r="Q736" t="s">
        <v>2038</v>
      </c>
      <c r="R736" s="6">
        <f t="shared" si="38"/>
        <v>42763.25</v>
      </c>
      <c r="S736" s="6">
        <f t="shared" si="39"/>
        <v>42775.25</v>
      </c>
      <c r="T736">
        <f t="shared" si="40"/>
        <v>2017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37"/>
        <v>32.896103896103895</v>
      </c>
      <c r="P737" t="s">
        <v>2052</v>
      </c>
      <c r="Q737" t="s">
        <v>2053</v>
      </c>
      <c r="R737" s="6">
        <f t="shared" si="38"/>
        <v>42459.208333333328</v>
      </c>
      <c r="S737" s="6">
        <f t="shared" si="39"/>
        <v>42466.208333333328</v>
      </c>
      <c r="T737">
        <f t="shared" si="40"/>
        <v>2016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37"/>
        <v>135.8918918918919</v>
      </c>
      <c r="P738" t="s">
        <v>2045</v>
      </c>
      <c r="Q738" t="s">
        <v>2046</v>
      </c>
      <c r="R738" s="6">
        <f t="shared" si="38"/>
        <v>42055.25</v>
      </c>
      <c r="S738" s="6">
        <f t="shared" si="39"/>
        <v>42059.25</v>
      </c>
      <c r="T738">
        <f t="shared" si="40"/>
        <v>2015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37"/>
        <v>2.0843373493975905</v>
      </c>
      <c r="P739" t="s">
        <v>2033</v>
      </c>
      <c r="Q739" t="s">
        <v>2043</v>
      </c>
      <c r="R739" s="6">
        <f t="shared" si="38"/>
        <v>42685.25</v>
      </c>
      <c r="S739" s="6">
        <f t="shared" si="39"/>
        <v>42697.25</v>
      </c>
      <c r="T739">
        <f t="shared" si="40"/>
        <v>2016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37"/>
        <v>61</v>
      </c>
      <c r="P740" t="s">
        <v>2037</v>
      </c>
      <c r="Q740" t="s">
        <v>2038</v>
      </c>
      <c r="R740" s="6">
        <f t="shared" si="38"/>
        <v>41959.25</v>
      </c>
      <c r="S740" s="6">
        <f t="shared" si="39"/>
        <v>41981.25</v>
      </c>
      <c r="T740">
        <f t="shared" si="40"/>
        <v>2014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37"/>
        <v>30.037735849056602</v>
      </c>
      <c r="P741" t="s">
        <v>2033</v>
      </c>
      <c r="Q741" t="s">
        <v>2043</v>
      </c>
      <c r="R741" s="6">
        <f t="shared" si="38"/>
        <v>41089.208333333336</v>
      </c>
      <c r="S741" s="6">
        <f t="shared" si="39"/>
        <v>41090.208333333336</v>
      </c>
      <c r="T741">
        <f t="shared" si="40"/>
        <v>2012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37"/>
        <v>1179.1666666666665</v>
      </c>
      <c r="P742" t="s">
        <v>2037</v>
      </c>
      <c r="Q742" t="s">
        <v>2038</v>
      </c>
      <c r="R742" s="6">
        <f t="shared" si="38"/>
        <v>42769.25</v>
      </c>
      <c r="S742" s="6">
        <f t="shared" si="39"/>
        <v>42772.25</v>
      </c>
      <c r="T742">
        <f t="shared" si="40"/>
        <v>2017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37"/>
        <v>1126.0833333333335</v>
      </c>
      <c r="P743" t="s">
        <v>2037</v>
      </c>
      <c r="Q743" t="s">
        <v>2038</v>
      </c>
      <c r="R743" s="6">
        <f t="shared" si="38"/>
        <v>40321.208333333336</v>
      </c>
      <c r="S743" s="6">
        <f t="shared" si="39"/>
        <v>40322.208333333336</v>
      </c>
      <c r="T743">
        <f t="shared" si="40"/>
        <v>2010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37"/>
        <v>12.923076923076923</v>
      </c>
      <c r="P744" t="s">
        <v>2033</v>
      </c>
      <c r="Q744" t="s">
        <v>2041</v>
      </c>
      <c r="R744" s="6">
        <f t="shared" si="38"/>
        <v>40197.25</v>
      </c>
      <c r="S744" s="6">
        <f t="shared" si="39"/>
        <v>40239.25</v>
      </c>
      <c r="T744">
        <f t="shared" si="40"/>
        <v>2010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37"/>
        <v>712</v>
      </c>
      <c r="P745" t="s">
        <v>2037</v>
      </c>
      <c r="Q745" t="s">
        <v>2038</v>
      </c>
      <c r="R745" s="6">
        <f t="shared" si="38"/>
        <v>42298.208333333328</v>
      </c>
      <c r="S745" s="6">
        <f t="shared" si="39"/>
        <v>42304.208333333328</v>
      </c>
      <c r="T745">
        <f t="shared" si="40"/>
        <v>2015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37"/>
        <v>30.304347826086957</v>
      </c>
      <c r="P746" t="s">
        <v>2037</v>
      </c>
      <c r="Q746" t="s">
        <v>2038</v>
      </c>
      <c r="R746" s="6">
        <f t="shared" si="38"/>
        <v>43322.208333333328</v>
      </c>
      <c r="S746" s="6">
        <f t="shared" si="39"/>
        <v>43324.208333333328</v>
      </c>
      <c r="T746">
        <f t="shared" si="40"/>
        <v>2018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37"/>
        <v>212.50896057347671</v>
      </c>
      <c r="P747" t="s">
        <v>2035</v>
      </c>
      <c r="Q747" t="s">
        <v>2044</v>
      </c>
      <c r="R747" s="6">
        <f t="shared" si="38"/>
        <v>40328.208333333336</v>
      </c>
      <c r="S747" s="6">
        <f t="shared" si="39"/>
        <v>40355.208333333336</v>
      </c>
      <c r="T747">
        <f t="shared" si="40"/>
        <v>2010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37"/>
        <v>228.85714285714286</v>
      </c>
      <c r="P748" t="s">
        <v>2035</v>
      </c>
      <c r="Q748" t="s">
        <v>2036</v>
      </c>
      <c r="R748" s="6">
        <f t="shared" si="38"/>
        <v>40825.208333333336</v>
      </c>
      <c r="S748" s="6">
        <f t="shared" si="39"/>
        <v>40830.208333333336</v>
      </c>
      <c r="T748">
        <f t="shared" si="40"/>
        <v>2011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37"/>
        <v>34.959979476654695</v>
      </c>
      <c r="P749" t="s">
        <v>2037</v>
      </c>
      <c r="Q749" t="s">
        <v>2038</v>
      </c>
      <c r="R749" s="6">
        <f t="shared" si="38"/>
        <v>40423.208333333336</v>
      </c>
      <c r="S749" s="6">
        <f t="shared" si="39"/>
        <v>40434.208333333336</v>
      </c>
      <c r="T749">
        <f t="shared" si="40"/>
        <v>2010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37"/>
        <v>157.29069767441862</v>
      </c>
      <c r="P750" t="s">
        <v>2039</v>
      </c>
      <c r="Q750" t="s">
        <v>2047</v>
      </c>
      <c r="R750" s="6">
        <f t="shared" si="38"/>
        <v>40238.25</v>
      </c>
      <c r="S750" s="6">
        <f t="shared" si="39"/>
        <v>40263.208333333336</v>
      </c>
      <c r="T750">
        <f t="shared" si="40"/>
        <v>2010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37"/>
        <v>1</v>
      </c>
      <c r="P751" t="s">
        <v>2035</v>
      </c>
      <c r="Q751" t="s">
        <v>2044</v>
      </c>
      <c r="R751" s="6">
        <f t="shared" si="38"/>
        <v>41920.208333333336</v>
      </c>
      <c r="S751" s="6">
        <f t="shared" si="39"/>
        <v>41932.208333333336</v>
      </c>
      <c r="T751">
        <f t="shared" si="40"/>
        <v>2014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37"/>
        <v>232.30555555555554</v>
      </c>
      <c r="P752" t="s">
        <v>2033</v>
      </c>
      <c r="Q752" t="s">
        <v>2041</v>
      </c>
      <c r="R752" s="6">
        <f t="shared" si="38"/>
        <v>40360.208333333336</v>
      </c>
      <c r="S752" s="6">
        <f t="shared" si="39"/>
        <v>40385.208333333336</v>
      </c>
      <c r="T752">
        <f t="shared" si="40"/>
        <v>2010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37"/>
        <v>92.448275862068968</v>
      </c>
      <c r="P753" t="s">
        <v>2045</v>
      </c>
      <c r="Q753" t="s">
        <v>2046</v>
      </c>
      <c r="R753" s="6">
        <f t="shared" si="38"/>
        <v>42446.208333333328</v>
      </c>
      <c r="S753" s="6">
        <f t="shared" si="39"/>
        <v>42461.208333333328</v>
      </c>
      <c r="T753">
        <f t="shared" si="40"/>
        <v>2016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37"/>
        <v>256.70212765957444</v>
      </c>
      <c r="P754" t="s">
        <v>2037</v>
      </c>
      <c r="Q754" t="s">
        <v>2038</v>
      </c>
      <c r="R754" s="6">
        <f t="shared" si="38"/>
        <v>40395.208333333336</v>
      </c>
      <c r="S754" s="6">
        <f t="shared" si="39"/>
        <v>40413.208333333336</v>
      </c>
      <c r="T754">
        <f t="shared" si="40"/>
        <v>2010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37"/>
        <v>168.47017045454547</v>
      </c>
      <c r="P755" t="s">
        <v>2052</v>
      </c>
      <c r="Q755" t="s">
        <v>2053</v>
      </c>
      <c r="R755" s="6">
        <f t="shared" si="38"/>
        <v>40321.208333333336</v>
      </c>
      <c r="S755" s="6">
        <f t="shared" si="39"/>
        <v>40336.208333333336</v>
      </c>
      <c r="T755">
        <f t="shared" si="40"/>
        <v>2010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37"/>
        <v>166.57777777777778</v>
      </c>
      <c r="P756" t="s">
        <v>2037</v>
      </c>
      <c r="Q756" t="s">
        <v>2038</v>
      </c>
      <c r="R756" s="6">
        <f t="shared" si="38"/>
        <v>41210.208333333336</v>
      </c>
      <c r="S756" s="6">
        <f t="shared" si="39"/>
        <v>41263.25</v>
      </c>
      <c r="T756">
        <f t="shared" si="40"/>
        <v>2012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37"/>
        <v>772.07692307692309</v>
      </c>
      <c r="P757" t="s">
        <v>2037</v>
      </c>
      <c r="Q757" t="s">
        <v>2038</v>
      </c>
      <c r="R757" s="6">
        <f t="shared" si="38"/>
        <v>43096.25</v>
      </c>
      <c r="S757" s="6">
        <f t="shared" si="39"/>
        <v>43108.25</v>
      </c>
      <c r="T757">
        <f t="shared" si="40"/>
        <v>2017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37"/>
        <v>406.85714285714283</v>
      </c>
      <c r="P758" t="s">
        <v>2037</v>
      </c>
      <c r="Q758" t="s">
        <v>2038</v>
      </c>
      <c r="R758" s="6">
        <f t="shared" si="38"/>
        <v>42024.25</v>
      </c>
      <c r="S758" s="6">
        <f t="shared" si="39"/>
        <v>42030.25</v>
      </c>
      <c r="T758">
        <f t="shared" si="40"/>
        <v>2015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37"/>
        <v>564.20608108108115</v>
      </c>
      <c r="P759" t="s">
        <v>2039</v>
      </c>
      <c r="Q759" t="s">
        <v>2042</v>
      </c>
      <c r="R759" s="6">
        <f t="shared" si="38"/>
        <v>40675.208333333336</v>
      </c>
      <c r="S759" s="6">
        <f t="shared" si="39"/>
        <v>40679.208333333336</v>
      </c>
      <c r="T759">
        <f t="shared" si="40"/>
        <v>2011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37"/>
        <v>68.426865671641792</v>
      </c>
      <c r="P760" t="s">
        <v>2033</v>
      </c>
      <c r="Q760" t="s">
        <v>2034</v>
      </c>
      <c r="R760" s="6">
        <f t="shared" si="38"/>
        <v>41936.208333333336</v>
      </c>
      <c r="S760" s="6">
        <f t="shared" si="39"/>
        <v>41945.208333333336</v>
      </c>
      <c r="T760">
        <f t="shared" si="40"/>
        <v>2014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37"/>
        <v>34.351966873706004</v>
      </c>
      <c r="P761" t="s">
        <v>2033</v>
      </c>
      <c r="Q761" t="s">
        <v>2041</v>
      </c>
      <c r="R761" s="6">
        <f t="shared" si="38"/>
        <v>43136.25</v>
      </c>
      <c r="S761" s="6">
        <f t="shared" si="39"/>
        <v>43166.25</v>
      </c>
      <c r="T761">
        <f t="shared" si="40"/>
        <v>2018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37"/>
        <v>655.4545454545455</v>
      </c>
      <c r="P762" t="s">
        <v>2048</v>
      </c>
      <c r="Q762" t="s">
        <v>2049</v>
      </c>
      <c r="R762" s="6">
        <f t="shared" si="38"/>
        <v>43678.208333333328</v>
      </c>
      <c r="S762" s="6">
        <f t="shared" si="39"/>
        <v>43707.208333333328</v>
      </c>
      <c r="T762">
        <f t="shared" si="40"/>
        <v>2019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37"/>
        <v>177.25714285714284</v>
      </c>
      <c r="P763" t="s">
        <v>2033</v>
      </c>
      <c r="Q763" t="s">
        <v>2034</v>
      </c>
      <c r="R763" s="6">
        <f t="shared" si="38"/>
        <v>42938.208333333328</v>
      </c>
      <c r="S763" s="6">
        <f t="shared" si="39"/>
        <v>42943.208333333328</v>
      </c>
      <c r="T763">
        <f t="shared" si="40"/>
        <v>2017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37"/>
        <v>113.17857142857144</v>
      </c>
      <c r="P764" t="s">
        <v>2033</v>
      </c>
      <c r="Q764" t="s">
        <v>2056</v>
      </c>
      <c r="R764" s="6">
        <f t="shared" si="38"/>
        <v>41241.25</v>
      </c>
      <c r="S764" s="6">
        <f t="shared" si="39"/>
        <v>41252.25</v>
      </c>
      <c r="T764">
        <f t="shared" si="40"/>
        <v>2012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37"/>
        <v>728.18181818181824</v>
      </c>
      <c r="P765" t="s">
        <v>2037</v>
      </c>
      <c r="Q765" t="s">
        <v>2038</v>
      </c>
      <c r="R765" s="6">
        <f t="shared" si="38"/>
        <v>41037.208333333336</v>
      </c>
      <c r="S765" s="6">
        <f t="shared" si="39"/>
        <v>41072.208333333336</v>
      </c>
      <c r="T765">
        <f t="shared" si="40"/>
        <v>2012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37"/>
        <v>208.33333333333334</v>
      </c>
      <c r="P766" t="s">
        <v>2033</v>
      </c>
      <c r="Q766" t="s">
        <v>2034</v>
      </c>
      <c r="R766" s="6">
        <f t="shared" si="38"/>
        <v>40676.208333333336</v>
      </c>
      <c r="S766" s="6">
        <f t="shared" si="39"/>
        <v>40684.208333333336</v>
      </c>
      <c r="T766">
        <f t="shared" si="40"/>
        <v>2011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37"/>
        <v>31.171232876712331</v>
      </c>
      <c r="P767" t="s">
        <v>2033</v>
      </c>
      <c r="Q767" t="s">
        <v>2043</v>
      </c>
      <c r="R767" s="6">
        <f t="shared" si="38"/>
        <v>42840.208333333328</v>
      </c>
      <c r="S767" s="6">
        <f t="shared" si="39"/>
        <v>42865.208333333328</v>
      </c>
      <c r="T767">
        <f t="shared" si="40"/>
        <v>2017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37"/>
        <v>56.967078189300416</v>
      </c>
      <c r="P768" t="s">
        <v>2039</v>
      </c>
      <c r="Q768" t="s">
        <v>2061</v>
      </c>
      <c r="R768" s="6">
        <f t="shared" si="38"/>
        <v>43362.208333333328</v>
      </c>
      <c r="S768" s="6">
        <f t="shared" si="39"/>
        <v>43363.208333333328</v>
      </c>
      <c r="T768">
        <f t="shared" si="40"/>
        <v>2018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37"/>
        <v>231</v>
      </c>
      <c r="P769" t="s">
        <v>2045</v>
      </c>
      <c r="Q769" t="s">
        <v>2057</v>
      </c>
      <c r="R769" s="6">
        <f t="shared" si="38"/>
        <v>42283.208333333328</v>
      </c>
      <c r="S769" s="6">
        <f t="shared" si="39"/>
        <v>42328.25</v>
      </c>
      <c r="T769">
        <f t="shared" si="40"/>
        <v>2015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37"/>
        <v>86.867834394904463</v>
      </c>
      <c r="P770" t="s">
        <v>2037</v>
      </c>
      <c r="Q770" t="s">
        <v>2038</v>
      </c>
      <c r="R770" s="6">
        <f t="shared" si="38"/>
        <v>41619.25</v>
      </c>
      <c r="S770" s="6">
        <f t="shared" si="39"/>
        <v>41634.25</v>
      </c>
      <c r="T770">
        <f t="shared" si="40"/>
        <v>2013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1">(E772/D772*100)</f>
        <v>270.74418604651163</v>
      </c>
      <c r="P771" t="s">
        <v>2048</v>
      </c>
      <c r="Q771" t="s">
        <v>2049</v>
      </c>
      <c r="R771" s="6">
        <f t="shared" ref="R771:S834" si="42">(((J771/60)/60)/24)+DATE(1970,1,1)</f>
        <v>41501.208333333336</v>
      </c>
      <c r="S771" s="6">
        <f t="shared" si="42"/>
        <v>41527.208333333336</v>
      </c>
      <c r="T771">
        <f t="shared" ref="T771:T834" si="43">(YEAR(R771))</f>
        <v>2013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1"/>
        <v>49.446428571428569</v>
      </c>
      <c r="P772" t="s">
        <v>2037</v>
      </c>
      <c r="Q772" t="s">
        <v>2038</v>
      </c>
      <c r="R772" s="6">
        <f t="shared" si="42"/>
        <v>41743.208333333336</v>
      </c>
      <c r="S772" s="6">
        <f t="shared" si="42"/>
        <v>41750.208333333336</v>
      </c>
      <c r="T772">
        <f t="shared" si="43"/>
        <v>2014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1"/>
        <v>113.3596256684492</v>
      </c>
      <c r="P773" t="s">
        <v>2037</v>
      </c>
      <c r="Q773" t="s">
        <v>2038</v>
      </c>
      <c r="R773" s="6">
        <f t="shared" si="42"/>
        <v>43491.25</v>
      </c>
      <c r="S773" s="6">
        <f t="shared" si="42"/>
        <v>43518.25</v>
      </c>
      <c r="T773">
        <f t="shared" si="43"/>
        <v>2019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1"/>
        <v>190.55555555555554</v>
      </c>
      <c r="P774" t="s">
        <v>2033</v>
      </c>
      <c r="Q774" t="s">
        <v>2043</v>
      </c>
      <c r="R774" s="6">
        <f t="shared" si="42"/>
        <v>43505.25</v>
      </c>
      <c r="S774" s="6">
        <f t="shared" si="42"/>
        <v>43509.25</v>
      </c>
      <c r="T774">
        <f t="shared" si="43"/>
        <v>2019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1"/>
        <v>135.5</v>
      </c>
      <c r="P775" t="s">
        <v>2037</v>
      </c>
      <c r="Q775" t="s">
        <v>2038</v>
      </c>
      <c r="R775" s="6">
        <f t="shared" si="42"/>
        <v>42838.208333333328</v>
      </c>
      <c r="S775" s="6">
        <f t="shared" si="42"/>
        <v>42848.208333333328</v>
      </c>
      <c r="T775">
        <f t="shared" si="43"/>
        <v>2017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1"/>
        <v>10.297872340425531</v>
      </c>
      <c r="P776" t="s">
        <v>2035</v>
      </c>
      <c r="Q776" t="s">
        <v>2036</v>
      </c>
      <c r="R776" s="6">
        <f t="shared" si="42"/>
        <v>42513.208333333328</v>
      </c>
      <c r="S776" s="6">
        <f t="shared" si="42"/>
        <v>42554.208333333328</v>
      </c>
      <c r="T776">
        <f t="shared" si="43"/>
        <v>2016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1"/>
        <v>65.544223826714799</v>
      </c>
      <c r="P777" t="s">
        <v>2033</v>
      </c>
      <c r="Q777" t="s">
        <v>2034</v>
      </c>
      <c r="R777" s="6">
        <f t="shared" si="42"/>
        <v>41949.25</v>
      </c>
      <c r="S777" s="6">
        <f t="shared" si="42"/>
        <v>41959.25</v>
      </c>
      <c r="T777">
        <f t="shared" si="43"/>
        <v>2014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1"/>
        <v>49.026652452025587</v>
      </c>
      <c r="P778" t="s">
        <v>2037</v>
      </c>
      <c r="Q778" t="s">
        <v>2038</v>
      </c>
      <c r="R778" s="6">
        <f t="shared" si="42"/>
        <v>43650.208333333328</v>
      </c>
      <c r="S778" s="6">
        <f t="shared" si="42"/>
        <v>43668.208333333328</v>
      </c>
      <c r="T778">
        <f t="shared" si="43"/>
        <v>2019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1"/>
        <v>787.92307692307691</v>
      </c>
      <c r="P779" t="s">
        <v>2037</v>
      </c>
      <c r="Q779" t="s">
        <v>2038</v>
      </c>
      <c r="R779" s="6">
        <f t="shared" si="42"/>
        <v>40809.208333333336</v>
      </c>
      <c r="S779" s="6">
        <f t="shared" si="42"/>
        <v>40838.208333333336</v>
      </c>
      <c r="T779">
        <f t="shared" si="43"/>
        <v>2011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1"/>
        <v>80.306347746090154</v>
      </c>
      <c r="P780" t="s">
        <v>2039</v>
      </c>
      <c r="Q780" t="s">
        <v>2047</v>
      </c>
      <c r="R780" s="6">
        <f t="shared" si="42"/>
        <v>40768.208333333336</v>
      </c>
      <c r="S780" s="6">
        <f t="shared" si="42"/>
        <v>40773.208333333336</v>
      </c>
      <c r="T780">
        <f t="shared" si="43"/>
        <v>2011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1"/>
        <v>106.29411764705883</v>
      </c>
      <c r="P781" t="s">
        <v>2037</v>
      </c>
      <c r="Q781" t="s">
        <v>2038</v>
      </c>
      <c r="R781" s="6">
        <f t="shared" si="42"/>
        <v>42230.208333333328</v>
      </c>
      <c r="S781" s="6">
        <f t="shared" si="42"/>
        <v>42239.208333333328</v>
      </c>
      <c r="T781">
        <f t="shared" si="43"/>
        <v>2015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1"/>
        <v>50.735632183908038</v>
      </c>
      <c r="P782" t="s">
        <v>2039</v>
      </c>
      <c r="Q782" t="s">
        <v>2042</v>
      </c>
      <c r="R782" s="6">
        <f t="shared" si="42"/>
        <v>42573.208333333328</v>
      </c>
      <c r="S782" s="6">
        <f t="shared" si="42"/>
        <v>42592.208333333328</v>
      </c>
      <c r="T782">
        <f t="shared" si="43"/>
        <v>2016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1"/>
        <v>215.31372549019611</v>
      </c>
      <c r="P783" t="s">
        <v>2037</v>
      </c>
      <c r="Q783" t="s">
        <v>2038</v>
      </c>
      <c r="R783" s="6">
        <f t="shared" si="42"/>
        <v>40482.208333333336</v>
      </c>
      <c r="S783" s="6">
        <f t="shared" si="42"/>
        <v>40533.25</v>
      </c>
      <c r="T783">
        <f t="shared" si="43"/>
        <v>2010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1"/>
        <v>141.22972972972974</v>
      </c>
      <c r="P784" t="s">
        <v>2039</v>
      </c>
      <c r="Q784" t="s">
        <v>2047</v>
      </c>
      <c r="R784" s="6">
        <f t="shared" si="42"/>
        <v>40603.25</v>
      </c>
      <c r="S784" s="6">
        <f t="shared" si="42"/>
        <v>40631.208333333336</v>
      </c>
      <c r="T784">
        <f t="shared" si="43"/>
        <v>2011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1"/>
        <v>115.33745781777279</v>
      </c>
      <c r="P785" t="s">
        <v>2033</v>
      </c>
      <c r="Q785" t="s">
        <v>2034</v>
      </c>
      <c r="R785" s="6">
        <f t="shared" si="42"/>
        <v>41625.25</v>
      </c>
      <c r="S785" s="6">
        <f t="shared" si="42"/>
        <v>41632.25</v>
      </c>
      <c r="T785">
        <f t="shared" si="43"/>
        <v>2013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1"/>
        <v>193.11940298507463</v>
      </c>
      <c r="P786" t="s">
        <v>2035</v>
      </c>
      <c r="Q786" t="s">
        <v>2036</v>
      </c>
      <c r="R786" s="6">
        <f t="shared" si="42"/>
        <v>42435.25</v>
      </c>
      <c r="S786" s="6">
        <f t="shared" si="42"/>
        <v>42446.208333333328</v>
      </c>
      <c r="T786">
        <f t="shared" si="43"/>
        <v>2016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1"/>
        <v>729.73333333333335</v>
      </c>
      <c r="P787" t="s">
        <v>2039</v>
      </c>
      <c r="Q787" t="s">
        <v>2047</v>
      </c>
      <c r="R787" s="6">
        <f t="shared" si="42"/>
        <v>43582.208333333328</v>
      </c>
      <c r="S787" s="6">
        <f t="shared" si="42"/>
        <v>43616.208333333328</v>
      </c>
      <c r="T787">
        <f t="shared" si="43"/>
        <v>2019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1"/>
        <v>99.66339869281046</v>
      </c>
      <c r="P788" t="s">
        <v>2033</v>
      </c>
      <c r="Q788" t="s">
        <v>2056</v>
      </c>
      <c r="R788" s="6">
        <f t="shared" si="42"/>
        <v>43186.208333333328</v>
      </c>
      <c r="S788" s="6">
        <f t="shared" si="42"/>
        <v>43193.208333333328</v>
      </c>
      <c r="T788">
        <f t="shared" si="43"/>
        <v>2018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1"/>
        <v>88.166666666666671</v>
      </c>
      <c r="P789" t="s">
        <v>2033</v>
      </c>
      <c r="Q789" t="s">
        <v>2034</v>
      </c>
      <c r="R789" s="6">
        <f t="shared" si="42"/>
        <v>40684.208333333336</v>
      </c>
      <c r="S789" s="6">
        <f t="shared" si="42"/>
        <v>40693.208333333336</v>
      </c>
      <c r="T789">
        <f t="shared" si="43"/>
        <v>2011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1"/>
        <v>37.233333333333334</v>
      </c>
      <c r="P790" t="s">
        <v>2039</v>
      </c>
      <c r="Q790" t="s">
        <v>2047</v>
      </c>
      <c r="R790" s="6">
        <f t="shared" si="42"/>
        <v>41202.208333333336</v>
      </c>
      <c r="S790" s="6">
        <f t="shared" si="42"/>
        <v>41223.25</v>
      </c>
      <c r="T790">
        <f t="shared" si="43"/>
        <v>2012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1"/>
        <v>30.540075309306079</v>
      </c>
      <c r="P791" t="s">
        <v>2037</v>
      </c>
      <c r="Q791" t="s">
        <v>2038</v>
      </c>
      <c r="R791" s="6">
        <f t="shared" si="42"/>
        <v>41786.208333333336</v>
      </c>
      <c r="S791" s="6">
        <f t="shared" si="42"/>
        <v>41823.208333333336</v>
      </c>
      <c r="T791">
        <f t="shared" si="43"/>
        <v>2014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1"/>
        <v>25.714285714285712</v>
      </c>
      <c r="P792" t="s">
        <v>2037</v>
      </c>
      <c r="Q792" t="s">
        <v>2038</v>
      </c>
      <c r="R792" s="6">
        <f t="shared" si="42"/>
        <v>40223.25</v>
      </c>
      <c r="S792" s="6">
        <f t="shared" si="42"/>
        <v>40229.25</v>
      </c>
      <c r="T792">
        <f t="shared" si="43"/>
        <v>2010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1"/>
        <v>34</v>
      </c>
      <c r="P793" t="s">
        <v>2031</v>
      </c>
      <c r="Q793" t="s">
        <v>2032</v>
      </c>
      <c r="R793" s="6">
        <f t="shared" si="42"/>
        <v>42715.25</v>
      </c>
      <c r="S793" s="6">
        <f t="shared" si="42"/>
        <v>42731.25</v>
      </c>
      <c r="T793">
        <f t="shared" si="43"/>
        <v>2016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1"/>
        <v>1185.909090909091</v>
      </c>
      <c r="P794" t="s">
        <v>2037</v>
      </c>
      <c r="Q794" t="s">
        <v>2038</v>
      </c>
      <c r="R794" s="6">
        <f t="shared" si="42"/>
        <v>41451.208333333336</v>
      </c>
      <c r="S794" s="6">
        <f t="shared" si="42"/>
        <v>41479.208333333336</v>
      </c>
      <c r="T794">
        <f t="shared" si="43"/>
        <v>2013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1"/>
        <v>125.39393939393939</v>
      </c>
      <c r="P795" t="s">
        <v>2045</v>
      </c>
      <c r="Q795" t="s">
        <v>2046</v>
      </c>
      <c r="R795" s="6">
        <f t="shared" si="42"/>
        <v>41450.208333333336</v>
      </c>
      <c r="S795" s="6">
        <f t="shared" si="42"/>
        <v>41454.208333333336</v>
      </c>
      <c r="T795">
        <f t="shared" si="43"/>
        <v>2013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1"/>
        <v>14.394366197183098</v>
      </c>
      <c r="P796" t="s">
        <v>2033</v>
      </c>
      <c r="Q796" t="s">
        <v>2034</v>
      </c>
      <c r="R796" s="6">
        <f t="shared" si="42"/>
        <v>43091.25</v>
      </c>
      <c r="S796" s="6">
        <f t="shared" si="42"/>
        <v>43103.25</v>
      </c>
      <c r="T796">
        <f t="shared" si="43"/>
        <v>2017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1"/>
        <v>54.807692307692314</v>
      </c>
      <c r="P797" t="s">
        <v>2039</v>
      </c>
      <c r="Q797" t="s">
        <v>2042</v>
      </c>
      <c r="R797" s="6">
        <f t="shared" si="42"/>
        <v>42675.208333333328</v>
      </c>
      <c r="S797" s="6">
        <f t="shared" si="42"/>
        <v>42678.208333333328</v>
      </c>
      <c r="T797">
        <f t="shared" si="43"/>
        <v>2016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1"/>
        <v>109.63157894736841</v>
      </c>
      <c r="P798" t="s">
        <v>2048</v>
      </c>
      <c r="Q798" t="s">
        <v>2059</v>
      </c>
      <c r="R798" s="6">
        <f t="shared" si="42"/>
        <v>41859.208333333336</v>
      </c>
      <c r="S798" s="6">
        <f t="shared" si="42"/>
        <v>41866.208333333336</v>
      </c>
      <c r="T798">
        <f t="shared" si="43"/>
        <v>2014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1"/>
        <v>188.47058823529412</v>
      </c>
      <c r="P799" t="s">
        <v>2035</v>
      </c>
      <c r="Q799" t="s">
        <v>2036</v>
      </c>
      <c r="R799" s="6">
        <f t="shared" si="42"/>
        <v>43464.25</v>
      </c>
      <c r="S799" s="6">
        <f t="shared" si="42"/>
        <v>43487.25</v>
      </c>
      <c r="T799">
        <f t="shared" si="43"/>
        <v>2018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1"/>
        <v>87.008284023668637</v>
      </c>
      <c r="P800" t="s">
        <v>2037</v>
      </c>
      <c r="Q800" t="s">
        <v>2038</v>
      </c>
      <c r="R800" s="6">
        <f t="shared" si="42"/>
        <v>41060.208333333336</v>
      </c>
      <c r="S800" s="6">
        <f t="shared" si="42"/>
        <v>41088.208333333336</v>
      </c>
      <c r="T800">
        <f t="shared" si="43"/>
        <v>2012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1"/>
        <v>1</v>
      </c>
      <c r="P801" t="s">
        <v>2037</v>
      </c>
      <c r="Q801" t="s">
        <v>2038</v>
      </c>
      <c r="R801" s="6">
        <f t="shared" si="42"/>
        <v>42399.25</v>
      </c>
      <c r="S801" s="6">
        <f t="shared" si="42"/>
        <v>42403.25</v>
      </c>
      <c r="T801">
        <f t="shared" si="43"/>
        <v>2016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1"/>
        <v>202.9130434782609</v>
      </c>
      <c r="P802" t="s">
        <v>2033</v>
      </c>
      <c r="Q802" t="s">
        <v>2034</v>
      </c>
      <c r="R802" s="6">
        <f t="shared" si="42"/>
        <v>42167.208333333328</v>
      </c>
      <c r="S802" s="6">
        <f t="shared" si="42"/>
        <v>42171.208333333328</v>
      </c>
      <c r="T802">
        <f t="shared" si="43"/>
        <v>2015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1"/>
        <v>197.03225806451613</v>
      </c>
      <c r="P803" t="s">
        <v>2052</v>
      </c>
      <c r="Q803" t="s">
        <v>2053</v>
      </c>
      <c r="R803" s="6">
        <f t="shared" si="42"/>
        <v>43830.25</v>
      </c>
      <c r="S803" s="6">
        <f t="shared" si="42"/>
        <v>43852.25</v>
      </c>
      <c r="T803">
        <f t="shared" si="43"/>
        <v>2019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1"/>
        <v>107</v>
      </c>
      <c r="P804" t="s">
        <v>2052</v>
      </c>
      <c r="Q804" t="s">
        <v>2053</v>
      </c>
      <c r="R804" s="6">
        <f t="shared" si="42"/>
        <v>43650.208333333328</v>
      </c>
      <c r="S804" s="6">
        <f t="shared" si="42"/>
        <v>43652.208333333328</v>
      </c>
      <c r="T804">
        <f t="shared" si="43"/>
        <v>2019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1"/>
        <v>268.73076923076923</v>
      </c>
      <c r="P805" t="s">
        <v>2037</v>
      </c>
      <c r="Q805" t="s">
        <v>2038</v>
      </c>
      <c r="R805" s="6">
        <f t="shared" si="42"/>
        <v>43492.25</v>
      </c>
      <c r="S805" s="6">
        <f t="shared" si="42"/>
        <v>43526.25</v>
      </c>
      <c r="T805">
        <f t="shared" si="43"/>
        <v>2019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1"/>
        <v>50.845360824742272</v>
      </c>
      <c r="P806" t="s">
        <v>2033</v>
      </c>
      <c r="Q806" t="s">
        <v>2034</v>
      </c>
      <c r="R806" s="6">
        <f t="shared" si="42"/>
        <v>43102.25</v>
      </c>
      <c r="S806" s="6">
        <f t="shared" si="42"/>
        <v>43122.25</v>
      </c>
      <c r="T806">
        <f t="shared" si="43"/>
        <v>2018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1"/>
        <v>1180.2857142857142</v>
      </c>
      <c r="P807" t="s">
        <v>2039</v>
      </c>
      <c r="Q807" t="s">
        <v>2040</v>
      </c>
      <c r="R807" s="6">
        <f t="shared" si="42"/>
        <v>41958.25</v>
      </c>
      <c r="S807" s="6">
        <f t="shared" si="42"/>
        <v>42009.25</v>
      </c>
      <c r="T807">
        <f t="shared" si="43"/>
        <v>2014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1"/>
        <v>264</v>
      </c>
      <c r="P808" t="s">
        <v>2039</v>
      </c>
      <c r="Q808" t="s">
        <v>2042</v>
      </c>
      <c r="R808" s="6">
        <f t="shared" si="42"/>
        <v>40973.25</v>
      </c>
      <c r="S808" s="6">
        <f t="shared" si="42"/>
        <v>40997.208333333336</v>
      </c>
      <c r="T808">
        <f t="shared" si="43"/>
        <v>2012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1"/>
        <v>30.44230769230769</v>
      </c>
      <c r="P809" t="s">
        <v>2037</v>
      </c>
      <c r="Q809" t="s">
        <v>2038</v>
      </c>
      <c r="R809" s="6">
        <f t="shared" si="42"/>
        <v>43753.208333333328</v>
      </c>
      <c r="S809" s="6">
        <f t="shared" si="42"/>
        <v>43797.25</v>
      </c>
      <c r="T809">
        <f t="shared" si="43"/>
        <v>2019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1"/>
        <v>62.880681818181813</v>
      </c>
      <c r="P810" t="s">
        <v>2031</v>
      </c>
      <c r="Q810" t="s">
        <v>2032</v>
      </c>
      <c r="R810" s="6">
        <f t="shared" si="42"/>
        <v>42507.208333333328</v>
      </c>
      <c r="S810" s="6">
        <f t="shared" si="42"/>
        <v>42524.208333333328</v>
      </c>
      <c r="T810">
        <f t="shared" si="43"/>
        <v>2016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1"/>
        <v>193.125</v>
      </c>
      <c r="P811" t="s">
        <v>2039</v>
      </c>
      <c r="Q811" t="s">
        <v>2040</v>
      </c>
      <c r="R811" s="6">
        <f t="shared" si="42"/>
        <v>41135.208333333336</v>
      </c>
      <c r="S811" s="6">
        <f t="shared" si="42"/>
        <v>41136.208333333336</v>
      </c>
      <c r="T811">
        <f t="shared" si="43"/>
        <v>2012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1"/>
        <v>77.102702702702715</v>
      </c>
      <c r="P812" t="s">
        <v>2037</v>
      </c>
      <c r="Q812" t="s">
        <v>2038</v>
      </c>
      <c r="R812" s="6">
        <f t="shared" si="42"/>
        <v>43067.25</v>
      </c>
      <c r="S812" s="6">
        <f t="shared" si="42"/>
        <v>43077.25</v>
      </c>
      <c r="T812">
        <f t="shared" si="43"/>
        <v>2017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1"/>
        <v>225.52763819095478</v>
      </c>
      <c r="P813" t="s">
        <v>2048</v>
      </c>
      <c r="Q813" t="s">
        <v>2049</v>
      </c>
      <c r="R813" s="6">
        <f t="shared" si="42"/>
        <v>42378.25</v>
      </c>
      <c r="S813" s="6">
        <f t="shared" si="42"/>
        <v>42380.25</v>
      </c>
      <c r="T813">
        <f t="shared" si="43"/>
        <v>2016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1"/>
        <v>239.40625</v>
      </c>
      <c r="P814" t="s">
        <v>2045</v>
      </c>
      <c r="Q814" t="s">
        <v>2046</v>
      </c>
      <c r="R814" s="6">
        <f t="shared" si="42"/>
        <v>43206.208333333328</v>
      </c>
      <c r="S814" s="6">
        <f t="shared" si="42"/>
        <v>43211.208333333328</v>
      </c>
      <c r="T814">
        <f t="shared" si="43"/>
        <v>2018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1"/>
        <v>92.1875</v>
      </c>
      <c r="P815" t="s">
        <v>2048</v>
      </c>
      <c r="Q815" t="s">
        <v>2049</v>
      </c>
      <c r="R815" s="6">
        <f t="shared" si="42"/>
        <v>41148.208333333336</v>
      </c>
      <c r="S815" s="6">
        <f t="shared" si="42"/>
        <v>41158.208333333336</v>
      </c>
      <c r="T815">
        <f t="shared" si="43"/>
        <v>2012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1"/>
        <v>130.23333333333335</v>
      </c>
      <c r="P816" t="s">
        <v>2033</v>
      </c>
      <c r="Q816" t="s">
        <v>2034</v>
      </c>
      <c r="R816" s="6">
        <f t="shared" si="42"/>
        <v>42517.208333333328</v>
      </c>
      <c r="S816" s="6">
        <f t="shared" si="42"/>
        <v>42519.208333333328</v>
      </c>
      <c r="T816">
        <f t="shared" si="43"/>
        <v>2016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1"/>
        <v>615.21739130434787</v>
      </c>
      <c r="P817" t="s">
        <v>2033</v>
      </c>
      <c r="Q817" t="s">
        <v>2034</v>
      </c>
      <c r="R817" s="6">
        <f t="shared" si="42"/>
        <v>43068.25</v>
      </c>
      <c r="S817" s="6">
        <f t="shared" si="42"/>
        <v>43094.25</v>
      </c>
      <c r="T817">
        <f t="shared" si="43"/>
        <v>2017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1"/>
        <v>368.79532163742692</v>
      </c>
      <c r="P818" t="s">
        <v>2037</v>
      </c>
      <c r="Q818" t="s">
        <v>2038</v>
      </c>
      <c r="R818" s="6">
        <f t="shared" si="42"/>
        <v>41680.25</v>
      </c>
      <c r="S818" s="6">
        <f t="shared" si="42"/>
        <v>41682.25</v>
      </c>
      <c r="T818">
        <f t="shared" si="43"/>
        <v>2014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1"/>
        <v>1094.8571428571429</v>
      </c>
      <c r="P819" t="s">
        <v>2045</v>
      </c>
      <c r="Q819" t="s">
        <v>2046</v>
      </c>
      <c r="R819" s="6">
        <f t="shared" si="42"/>
        <v>43589.208333333328</v>
      </c>
      <c r="S819" s="6">
        <f t="shared" si="42"/>
        <v>43617.208333333328</v>
      </c>
      <c r="T819">
        <f t="shared" si="43"/>
        <v>2019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1"/>
        <v>50.662921348314605</v>
      </c>
      <c r="P820" t="s">
        <v>2037</v>
      </c>
      <c r="Q820" t="s">
        <v>2038</v>
      </c>
      <c r="R820" s="6">
        <f t="shared" si="42"/>
        <v>43486.25</v>
      </c>
      <c r="S820" s="6">
        <f t="shared" si="42"/>
        <v>43499.25</v>
      </c>
      <c r="T820">
        <f t="shared" si="43"/>
        <v>2019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1"/>
        <v>800.6</v>
      </c>
      <c r="P821" t="s">
        <v>2048</v>
      </c>
      <c r="Q821" t="s">
        <v>2049</v>
      </c>
      <c r="R821" s="6">
        <f t="shared" si="42"/>
        <v>41237.25</v>
      </c>
      <c r="S821" s="6">
        <f t="shared" si="42"/>
        <v>41252.25</v>
      </c>
      <c r="T821">
        <f t="shared" si="43"/>
        <v>2012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1"/>
        <v>291.28571428571428</v>
      </c>
      <c r="P822" t="s">
        <v>2033</v>
      </c>
      <c r="Q822" t="s">
        <v>2034</v>
      </c>
      <c r="R822" s="6">
        <f t="shared" si="42"/>
        <v>43310.208333333328</v>
      </c>
      <c r="S822" s="6">
        <f t="shared" si="42"/>
        <v>43323.208333333328</v>
      </c>
      <c r="T822">
        <f t="shared" si="43"/>
        <v>2018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1"/>
        <v>349.9666666666667</v>
      </c>
      <c r="P823" t="s">
        <v>2039</v>
      </c>
      <c r="Q823" t="s">
        <v>2040</v>
      </c>
      <c r="R823" s="6">
        <f t="shared" si="42"/>
        <v>42794.25</v>
      </c>
      <c r="S823" s="6">
        <f t="shared" si="42"/>
        <v>42807.208333333328</v>
      </c>
      <c r="T823">
        <f t="shared" si="43"/>
        <v>2017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1"/>
        <v>357.07317073170731</v>
      </c>
      <c r="P824" t="s">
        <v>2033</v>
      </c>
      <c r="Q824" t="s">
        <v>2034</v>
      </c>
      <c r="R824" s="6">
        <f t="shared" si="42"/>
        <v>41698.25</v>
      </c>
      <c r="S824" s="6">
        <f t="shared" si="42"/>
        <v>41715.208333333336</v>
      </c>
      <c r="T824">
        <f t="shared" si="43"/>
        <v>2014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1"/>
        <v>126.48941176470588</v>
      </c>
      <c r="P825" t="s">
        <v>2033</v>
      </c>
      <c r="Q825" t="s">
        <v>2034</v>
      </c>
      <c r="R825" s="6">
        <f t="shared" si="42"/>
        <v>41892.208333333336</v>
      </c>
      <c r="S825" s="6">
        <f t="shared" si="42"/>
        <v>41917.208333333336</v>
      </c>
      <c r="T825">
        <f t="shared" si="43"/>
        <v>2014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1"/>
        <v>387.5</v>
      </c>
      <c r="P826" t="s">
        <v>2045</v>
      </c>
      <c r="Q826" t="s">
        <v>2046</v>
      </c>
      <c r="R826" s="6">
        <f t="shared" si="42"/>
        <v>40348.208333333336</v>
      </c>
      <c r="S826" s="6">
        <f t="shared" si="42"/>
        <v>40380.208333333336</v>
      </c>
      <c r="T826">
        <f t="shared" si="43"/>
        <v>2010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1"/>
        <v>457.03571428571428</v>
      </c>
      <c r="P827" t="s">
        <v>2039</v>
      </c>
      <c r="Q827" t="s">
        <v>2050</v>
      </c>
      <c r="R827" s="6">
        <f t="shared" si="42"/>
        <v>42941.208333333328</v>
      </c>
      <c r="S827" s="6">
        <f t="shared" si="42"/>
        <v>42953.208333333328</v>
      </c>
      <c r="T827">
        <f t="shared" si="43"/>
        <v>2017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1"/>
        <v>266.69565217391306</v>
      </c>
      <c r="P828" t="s">
        <v>2037</v>
      </c>
      <c r="Q828" t="s">
        <v>2038</v>
      </c>
      <c r="R828" s="6">
        <f t="shared" si="42"/>
        <v>40525.25</v>
      </c>
      <c r="S828" s="6">
        <f t="shared" si="42"/>
        <v>40553.25</v>
      </c>
      <c r="T828">
        <f t="shared" si="43"/>
        <v>2010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1"/>
        <v>69</v>
      </c>
      <c r="P829" t="s">
        <v>2039</v>
      </c>
      <c r="Q829" t="s">
        <v>2042</v>
      </c>
      <c r="R829" s="6">
        <f t="shared" si="42"/>
        <v>40666.208333333336</v>
      </c>
      <c r="S829" s="6">
        <f t="shared" si="42"/>
        <v>40678.208333333336</v>
      </c>
      <c r="T829">
        <f t="shared" si="43"/>
        <v>2011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1"/>
        <v>51.34375</v>
      </c>
      <c r="P830" t="s">
        <v>2037</v>
      </c>
      <c r="Q830" t="s">
        <v>2038</v>
      </c>
      <c r="R830" s="6">
        <f t="shared" si="42"/>
        <v>43340.208333333328</v>
      </c>
      <c r="S830" s="6">
        <f t="shared" si="42"/>
        <v>43365.208333333328</v>
      </c>
      <c r="T830">
        <f t="shared" si="43"/>
        <v>2018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1"/>
        <v>1.1710526315789473</v>
      </c>
      <c r="P831" t="s">
        <v>2037</v>
      </c>
      <c r="Q831" t="s">
        <v>2038</v>
      </c>
      <c r="R831" s="6">
        <f t="shared" si="42"/>
        <v>42164.208333333328</v>
      </c>
      <c r="S831" s="6">
        <f t="shared" si="42"/>
        <v>42179.208333333328</v>
      </c>
      <c r="T831">
        <f t="shared" si="43"/>
        <v>2015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1"/>
        <v>108.97734294541709</v>
      </c>
      <c r="P832" t="s">
        <v>2037</v>
      </c>
      <c r="Q832" t="s">
        <v>2038</v>
      </c>
      <c r="R832" s="6">
        <f t="shared" si="42"/>
        <v>43103.25</v>
      </c>
      <c r="S832" s="6">
        <f t="shared" si="42"/>
        <v>43162.25</v>
      </c>
      <c r="T832">
        <f t="shared" si="43"/>
        <v>2018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1"/>
        <v>315.17592592592592</v>
      </c>
      <c r="P833" t="s">
        <v>2052</v>
      </c>
      <c r="Q833" t="s">
        <v>2053</v>
      </c>
      <c r="R833" s="6">
        <f t="shared" si="42"/>
        <v>40994.208333333336</v>
      </c>
      <c r="S833" s="6">
        <f t="shared" si="42"/>
        <v>41028.208333333336</v>
      </c>
      <c r="T833">
        <f t="shared" si="43"/>
        <v>2012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1"/>
        <v>157.69117647058823</v>
      </c>
      <c r="P834" t="s">
        <v>2045</v>
      </c>
      <c r="Q834" t="s">
        <v>2057</v>
      </c>
      <c r="R834" s="6">
        <f t="shared" si="42"/>
        <v>42299.208333333328</v>
      </c>
      <c r="S834" s="6">
        <f t="shared" si="42"/>
        <v>42333.25</v>
      </c>
      <c r="T834">
        <f t="shared" si="43"/>
        <v>2015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44">(E836/D836*100)</f>
        <v>153.8082191780822</v>
      </c>
      <c r="P835" t="s">
        <v>2045</v>
      </c>
      <c r="Q835" t="s">
        <v>2057</v>
      </c>
      <c r="R835" s="6">
        <f t="shared" ref="R835:S898" si="45">(((J835/60)/60)/24)+DATE(1970,1,1)</f>
        <v>40588.25</v>
      </c>
      <c r="S835" s="6">
        <f t="shared" si="45"/>
        <v>40599.25</v>
      </c>
      <c r="T835">
        <f t="shared" ref="T835:T898" si="46">(YEAR(R835))</f>
        <v>2011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44"/>
        <v>89.738979118329468</v>
      </c>
      <c r="P836" t="s">
        <v>2037</v>
      </c>
      <c r="Q836" t="s">
        <v>2038</v>
      </c>
      <c r="R836" s="6">
        <f t="shared" si="45"/>
        <v>41448.208333333336</v>
      </c>
      <c r="S836" s="6">
        <f t="shared" si="45"/>
        <v>41454.208333333336</v>
      </c>
      <c r="T836">
        <f t="shared" si="46"/>
        <v>2013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44"/>
        <v>75.135802469135797</v>
      </c>
      <c r="P837" t="s">
        <v>2035</v>
      </c>
      <c r="Q837" t="s">
        <v>2036</v>
      </c>
      <c r="R837" s="6">
        <f t="shared" si="45"/>
        <v>42063.25</v>
      </c>
      <c r="S837" s="6">
        <f t="shared" si="45"/>
        <v>42069.25</v>
      </c>
      <c r="T837">
        <f t="shared" si="46"/>
        <v>2015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44"/>
        <v>852.88135593220341</v>
      </c>
      <c r="P838" t="s">
        <v>2033</v>
      </c>
      <c r="Q838" t="s">
        <v>2043</v>
      </c>
      <c r="R838" s="6">
        <f t="shared" si="45"/>
        <v>40214.25</v>
      </c>
      <c r="S838" s="6">
        <f t="shared" si="45"/>
        <v>40225.25</v>
      </c>
      <c r="T838">
        <f t="shared" si="46"/>
        <v>2010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44"/>
        <v>138.90625</v>
      </c>
      <c r="P839" t="s">
        <v>2033</v>
      </c>
      <c r="Q839" t="s">
        <v>2056</v>
      </c>
      <c r="R839" s="6">
        <f t="shared" si="45"/>
        <v>40629.208333333336</v>
      </c>
      <c r="S839" s="6">
        <f t="shared" si="45"/>
        <v>40683.208333333336</v>
      </c>
      <c r="T839">
        <f t="shared" si="46"/>
        <v>2011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44"/>
        <v>190.18181818181819</v>
      </c>
      <c r="P840" t="s">
        <v>2037</v>
      </c>
      <c r="Q840" t="s">
        <v>2038</v>
      </c>
      <c r="R840" s="6">
        <f t="shared" si="45"/>
        <v>43370.208333333328</v>
      </c>
      <c r="S840" s="6">
        <f t="shared" si="45"/>
        <v>43379.208333333328</v>
      </c>
      <c r="T840">
        <f t="shared" si="46"/>
        <v>2018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44"/>
        <v>100.24333619948409</v>
      </c>
      <c r="P841" t="s">
        <v>2039</v>
      </c>
      <c r="Q841" t="s">
        <v>2040</v>
      </c>
      <c r="R841" s="6">
        <f t="shared" si="45"/>
        <v>41715.208333333336</v>
      </c>
      <c r="S841" s="6">
        <f t="shared" si="45"/>
        <v>41760.208333333336</v>
      </c>
      <c r="T841">
        <f t="shared" si="46"/>
        <v>2014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44"/>
        <v>142.75824175824175</v>
      </c>
      <c r="P842" t="s">
        <v>2037</v>
      </c>
      <c r="Q842" t="s">
        <v>2038</v>
      </c>
      <c r="R842" s="6">
        <f t="shared" si="45"/>
        <v>41836.208333333336</v>
      </c>
      <c r="S842" s="6">
        <f t="shared" si="45"/>
        <v>41838.208333333336</v>
      </c>
      <c r="T842">
        <f t="shared" si="46"/>
        <v>2014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44"/>
        <v>563.13333333333333</v>
      </c>
      <c r="P843" t="s">
        <v>2035</v>
      </c>
      <c r="Q843" t="s">
        <v>2036</v>
      </c>
      <c r="R843" s="6">
        <f t="shared" si="45"/>
        <v>42419.25</v>
      </c>
      <c r="S843" s="6">
        <f t="shared" si="45"/>
        <v>42435.25</v>
      </c>
      <c r="T843">
        <f t="shared" si="46"/>
        <v>2016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44"/>
        <v>30.715909090909086</v>
      </c>
      <c r="P844" t="s">
        <v>2035</v>
      </c>
      <c r="Q844" t="s">
        <v>2044</v>
      </c>
      <c r="R844" s="6">
        <f t="shared" si="45"/>
        <v>43266.208333333328</v>
      </c>
      <c r="S844" s="6">
        <f t="shared" si="45"/>
        <v>43269.208333333328</v>
      </c>
      <c r="T844">
        <f t="shared" si="46"/>
        <v>2018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44"/>
        <v>99.39772727272728</v>
      </c>
      <c r="P845" t="s">
        <v>2052</v>
      </c>
      <c r="Q845" t="s">
        <v>2053</v>
      </c>
      <c r="R845" s="6">
        <f t="shared" si="45"/>
        <v>43338.208333333328</v>
      </c>
      <c r="S845" s="6">
        <f t="shared" si="45"/>
        <v>43344.208333333328</v>
      </c>
      <c r="T845">
        <f t="shared" si="46"/>
        <v>2018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44"/>
        <v>197.54935622317598</v>
      </c>
      <c r="P846" t="s">
        <v>2039</v>
      </c>
      <c r="Q846" t="s">
        <v>2040</v>
      </c>
      <c r="R846" s="6">
        <f t="shared" si="45"/>
        <v>40930.25</v>
      </c>
      <c r="S846" s="6">
        <f t="shared" si="45"/>
        <v>40933.25</v>
      </c>
      <c r="T846">
        <f t="shared" si="46"/>
        <v>2012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44"/>
        <v>508.5</v>
      </c>
      <c r="P847" t="s">
        <v>2035</v>
      </c>
      <c r="Q847" t="s">
        <v>2036</v>
      </c>
      <c r="R847" s="6">
        <f t="shared" si="45"/>
        <v>43235.208333333328</v>
      </c>
      <c r="S847" s="6">
        <f t="shared" si="45"/>
        <v>43272.208333333328</v>
      </c>
      <c r="T847">
        <f t="shared" si="46"/>
        <v>2018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44"/>
        <v>237.74468085106383</v>
      </c>
      <c r="P848" t="s">
        <v>2035</v>
      </c>
      <c r="Q848" t="s">
        <v>2036</v>
      </c>
      <c r="R848" s="6">
        <f t="shared" si="45"/>
        <v>43302.208333333328</v>
      </c>
      <c r="S848" s="6">
        <f t="shared" si="45"/>
        <v>43338.208333333328</v>
      </c>
      <c r="T848">
        <f t="shared" si="46"/>
        <v>2018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44"/>
        <v>338.46875</v>
      </c>
      <c r="P849" t="s">
        <v>2031</v>
      </c>
      <c r="Q849" t="s">
        <v>2032</v>
      </c>
      <c r="R849" s="6">
        <f t="shared" si="45"/>
        <v>43107.25</v>
      </c>
      <c r="S849" s="6">
        <f t="shared" si="45"/>
        <v>43110.25</v>
      </c>
      <c r="T849">
        <f t="shared" si="46"/>
        <v>2018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44"/>
        <v>133.08955223880596</v>
      </c>
      <c r="P850" t="s">
        <v>2039</v>
      </c>
      <c r="Q850" t="s">
        <v>2042</v>
      </c>
      <c r="R850" s="6">
        <f t="shared" si="45"/>
        <v>40341.208333333336</v>
      </c>
      <c r="S850" s="6">
        <f t="shared" si="45"/>
        <v>40350.208333333336</v>
      </c>
      <c r="T850">
        <f t="shared" si="46"/>
        <v>2010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44"/>
        <v>1</v>
      </c>
      <c r="P851" t="s">
        <v>2033</v>
      </c>
      <c r="Q851" t="s">
        <v>2043</v>
      </c>
      <c r="R851" s="6">
        <f t="shared" si="45"/>
        <v>40948.25</v>
      </c>
      <c r="S851" s="6">
        <f t="shared" si="45"/>
        <v>40951.25</v>
      </c>
      <c r="T851">
        <f t="shared" si="46"/>
        <v>2012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44"/>
        <v>207.79999999999998</v>
      </c>
      <c r="P852" t="s">
        <v>2033</v>
      </c>
      <c r="Q852" t="s">
        <v>2034</v>
      </c>
      <c r="R852" s="6">
        <f t="shared" si="45"/>
        <v>40866.25</v>
      </c>
      <c r="S852" s="6">
        <f t="shared" si="45"/>
        <v>40881.25</v>
      </c>
      <c r="T852">
        <f t="shared" si="46"/>
        <v>2011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44"/>
        <v>51.122448979591837</v>
      </c>
      <c r="P853" t="s">
        <v>2033</v>
      </c>
      <c r="Q853" t="s">
        <v>2041</v>
      </c>
      <c r="R853" s="6">
        <f t="shared" si="45"/>
        <v>41031.208333333336</v>
      </c>
      <c r="S853" s="6">
        <f t="shared" si="45"/>
        <v>41064.208333333336</v>
      </c>
      <c r="T853">
        <f t="shared" si="46"/>
        <v>2012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44"/>
        <v>652.05847953216369</v>
      </c>
      <c r="P854" t="s">
        <v>2048</v>
      </c>
      <c r="Q854" t="s">
        <v>2049</v>
      </c>
      <c r="R854" s="6">
        <f t="shared" si="45"/>
        <v>40740.208333333336</v>
      </c>
      <c r="S854" s="6">
        <f t="shared" si="45"/>
        <v>40750.208333333336</v>
      </c>
      <c r="T854">
        <f t="shared" si="46"/>
        <v>2011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44"/>
        <v>113.63099415204678</v>
      </c>
      <c r="P855" t="s">
        <v>2033</v>
      </c>
      <c r="Q855" t="s">
        <v>2043</v>
      </c>
      <c r="R855" s="6">
        <f t="shared" si="45"/>
        <v>40714.208333333336</v>
      </c>
      <c r="S855" s="6">
        <f t="shared" si="45"/>
        <v>40719.208333333336</v>
      </c>
      <c r="T855">
        <f t="shared" si="46"/>
        <v>2011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44"/>
        <v>102.37606837606839</v>
      </c>
      <c r="P856" t="s">
        <v>2045</v>
      </c>
      <c r="Q856" t="s">
        <v>2051</v>
      </c>
      <c r="R856" s="6">
        <f t="shared" si="45"/>
        <v>43787.25</v>
      </c>
      <c r="S856" s="6">
        <f t="shared" si="45"/>
        <v>43814.25</v>
      </c>
      <c r="T856">
        <f t="shared" si="46"/>
        <v>2019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44"/>
        <v>356.58333333333331</v>
      </c>
      <c r="P857" t="s">
        <v>2037</v>
      </c>
      <c r="Q857" t="s">
        <v>2038</v>
      </c>
      <c r="R857" s="6">
        <f t="shared" si="45"/>
        <v>40712.208333333336</v>
      </c>
      <c r="S857" s="6">
        <f t="shared" si="45"/>
        <v>40743.208333333336</v>
      </c>
      <c r="T857">
        <f t="shared" si="46"/>
        <v>2011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44"/>
        <v>139.86792452830187</v>
      </c>
      <c r="P858" t="s">
        <v>2031</v>
      </c>
      <c r="Q858" t="s">
        <v>2032</v>
      </c>
      <c r="R858" s="6">
        <f t="shared" si="45"/>
        <v>41023.208333333336</v>
      </c>
      <c r="S858" s="6">
        <f t="shared" si="45"/>
        <v>41040.208333333336</v>
      </c>
      <c r="T858">
        <f t="shared" si="46"/>
        <v>2012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44"/>
        <v>69.45</v>
      </c>
      <c r="P859" t="s">
        <v>2039</v>
      </c>
      <c r="Q859" t="s">
        <v>2050</v>
      </c>
      <c r="R859" s="6">
        <f t="shared" si="45"/>
        <v>40944.25</v>
      </c>
      <c r="S859" s="6">
        <f t="shared" si="45"/>
        <v>40967.25</v>
      </c>
      <c r="T859">
        <f t="shared" si="46"/>
        <v>2012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44"/>
        <v>35.534246575342465</v>
      </c>
      <c r="P860" t="s">
        <v>2031</v>
      </c>
      <c r="Q860" t="s">
        <v>2032</v>
      </c>
      <c r="R860" s="6">
        <f t="shared" si="45"/>
        <v>43211.208333333328</v>
      </c>
      <c r="S860" s="6">
        <f t="shared" si="45"/>
        <v>43218.208333333328</v>
      </c>
      <c r="T860">
        <f t="shared" si="46"/>
        <v>2018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44"/>
        <v>251.65</v>
      </c>
      <c r="P861" t="s">
        <v>2037</v>
      </c>
      <c r="Q861" t="s">
        <v>2038</v>
      </c>
      <c r="R861" s="6">
        <f t="shared" si="45"/>
        <v>41334.25</v>
      </c>
      <c r="S861" s="6">
        <f t="shared" si="45"/>
        <v>41352.208333333336</v>
      </c>
      <c r="T861">
        <f t="shared" si="46"/>
        <v>2013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44"/>
        <v>105.87500000000001</v>
      </c>
      <c r="P862" t="s">
        <v>2035</v>
      </c>
      <c r="Q862" t="s">
        <v>2044</v>
      </c>
      <c r="R862" s="6">
        <f t="shared" si="45"/>
        <v>43515.25</v>
      </c>
      <c r="S862" s="6">
        <f t="shared" si="45"/>
        <v>43525.25</v>
      </c>
      <c r="T862">
        <f t="shared" si="46"/>
        <v>2019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44"/>
        <v>187.42857142857144</v>
      </c>
      <c r="P863" t="s">
        <v>2037</v>
      </c>
      <c r="Q863" t="s">
        <v>2038</v>
      </c>
      <c r="R863" s="6">
        <f t="shared" si="45"/>
        <v>40258.208333333336</v>
      </c>
      <c r="S863" s="6">
        <f t="shared" si="45"/>
        <v>40266.208333333336</v>
      </c>
      <c r="T863">
        <f t="shared" si="46"/>
        <v>2010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44"/>
        <v>386.78571428571428</v>
      </c>
      <c r="P864" t="s">
        <v>2037</v>
      </c>
      <c r="Q864" t="s">
        <v>2038</v>
      </c>
      <c r="R864" s="6">
        <f t="shared" si="45"/>
        <v>40756.208333333336</v>
      </c>
      <c r="S864" s="6">
        <f t="shared" si="45"/>
        <v>40760.208333333336</v>
      </c>
      <c r="T864">
        <f t="shared" si="46"/>
        <v>2011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44"/>
        <v>347.07142857142856</v>
      </c>
      <c r="P865" t="s">
        <v>2039</v>
      </c>
      <c r="Q865" t="s">
        <v>2058</v>
      </c>
      <c r="R865" s="6">
        <f t="shared" si="45"/>
        <v>42172.208333333328</v>
      </c>
      <c r="S865" s="6">
        <f t="shared" si="45"/>
        <v>42195.208333333328</v>
      </c>
      <c r="T865">
        <f t="shared" si="46"/>
        <v>2015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44"/>
        <v>185.82098765432099</v>
      </c>
      <c r="P866" t="s">
        <v>2039</v>
      </c>
      <c r="Q866" t="s">
        <v>2050</v>
      </c>
      <c r="R866" s="6">
        <f t="shared" si="45"/>
        <v>42601.208333333328</v>
      </c>
      <c r="S866" s="6">
        <f t="shared" si="45"/>
        <v>42606.208333333328</v>
      </c>
      <c r="T866">
        <f t="shared" si="46"/>
        <v>2016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44"/>
        <v>43.241247264770237</v>
      </c>
      <c r="P867" t="s">
        <v>2037</v>
      </c>
      <c r="Q867" t="s">
        <v>2038</v>
      </c>
      <c r="R867" s="6">
        <f t="shared" si="45"/>
        <v>41897.208333333336</v>
      </c>
      <c r="S867" s="6">
        <f t="shared" si="45"/>
        <v>41906.208333333336</v>
      </c>
      <c r="T867">
        <f t="shared" si="46"/>
        <v>2014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44"/>
        <v>162.4375</v>
      </c>
      <c r="P868" t="s">
        <v>2052</v>
      </c>
      <c r="Q868" t="s">
        <v>2053</v>
      </c>
      <c r="R868" s="6">
        <f t="shared" si="45"/>
        <v>40671.208333333336</v>
      </c>
      <c r="S868" s="6">
        <f t="shared" si="45"/>
        <v>40672.208333333336</v>
      </c>
      <c r="T868">
        <f t="shared" si="46"/>
        <v>2011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44"/>
        <v>184.84285714285716</v>
      </c>
      <c r="P869" t="s">
        <v>2031</v>
      </c>
      <c r="Q869" t="s">
        <v>2032</v>
      </c>
      <c r="R869" s="6">
        <f t="shared" si="45"/>
        <v>43382.208333333328</v>
      </c>
      <c r="S869" s="6">
        <f t="shared" si="45"/>
        <v>43388.208333333328</v>
      </c>
      <c r="T869">
        <f t="shared" si="46"/>
        <v>2018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44"/>
        <v>23.703520691785052</v>
      </c>
      <c r="P870" t="s">
        <v>2037</v>
      </c>
      <c r="Q870" t="s">
        <v>2038</v>
      </c>
      <c r="R870" s="6">
        <f t="shared" si="45"/>
        <v>41559.208333333336</v>
      </c>
      <c r="S870" s="6">
        <f t="shared" si="45"/>
        <v>41570.208333333336</v>
      </c>
      <c r="T870">
        <f t="shared" si="46"/>
        <v>2013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44"/>
        <v>89.870129870129873</v>
      </c>
      <c r="P871" t="s">
        <v>2039</v>
      </c>
      <c r="Q871" t="s">
        <v>2042</v>
      </c>
      <c r="R871" s="6">
        <f t="shared" si="45"/>
        <v>40350.208333333336</v>
      </c>
      <c r="S871" s="6">
        <f t="shared" si="45"/>
        <v>40364.208333333336</v>
      </c>
      <c r="T871">
        <f t="shared" si="46"/>
        <v>2010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44"/>
        <v>272.6041958041958</v>
      </c>
      <c r="P872" t="s">
        <v>2037</v>
      </c>
      <c r="Q872" t="s">
        <v>2038</v>
      </c>
      <c r="R872" s="6">
        <f t="shared" si="45"/>
        <v>42240.208333333328</v>
      </c>
      <c r="S872" s="6">
        <f t="shared" si="45"/>
        <v>42265.208333333328</v>
      </c>
      <c r="T872">
        <f t="shared" si="46"/>
        <v>2015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44"/>
        <v>170.04255319148936</v>
      </c>
      <c r="P873" t="s">
        <v>2037</v>
      </c>
      <c r="Q873" t="s">
        <v>2038</v>
      </c>
      <c r="R873" s="6">
        <f t="shared" si="45"/>
        <v>43040.208333333328</v>
      </c>
      <c r="S873" s="6">
        <f t="shared" si="45"/>
        <v>43058.25</v>
      </c>
      <c r="T873">
        <f t="shared" si="46"/>
        <v>2017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44"/>
        <v>188.28503562945369</v>
      </c>
      <c r="P874" t="s">
        <v>2039</v>
      </c>
      <c r="Q874" t="s">
        <v>2061</v>
      </c>
      <c r="R874" s="6">
        <f t="shared" si="45"/>
        <v>43346.208333333328</v>
      </c>
      <c r="S874" s="6">
        <f t="shared" si="45"/>
        <v>43351.208333333328</v>
      </c>
      <c r="T874">
        <f t="shared" si="46"/>
        <v>2018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44"/>
        <v>346.93532338308455</v>
      </c>
      <c r="P875" t="s">
        <v>2052</v>
      </c>
      <c r="Q875" t="s">
        <v>2053</v>
      </c>
      <c r="R875" s="6">
        <f t="shared" si="45"/>
        <v>41647.25</v>
      </c>
      <c r="S875" s="6">
        <f t="shared" si="45"/>
        <v>41652.25</v>
      </c>
      <c r="T875">
        <f t="shared" si="46"/>
        <v>2014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44"/>
        <v>69.177215189873422</v>
      </c>
      <c r="P876" t="s">
        <v>2052</v>
      </c>
      <c r="Q876" t="s">
        <v>2053</v>
      </c>
      <c r="R876" s="6">
        <f t="shared" si="45"/>
        <v>40291.208333333336</v>
      </c>
      <c r="S876" s="6">
        <f t="shared" si="45"/>
        <v>40329.208333333336</v>
      </c>
      <c r="T876">
        <f t="shared" si="46"/>
        <v>2010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44"/>
        <v>25.433734939759034</v>
      </c>
      <c r="P877" t="s">
        <v>2033</v>
      </c>
      <c r="Q877" t="s">
        <v>2034</v>
      </c>
      <c r="R877" s="6">
        <f t="shared" si="45"/>
        <v>40556.25</v>
      </c>
      <c r="S877" s="6">
        <f t="shared" si="45"/>
        <v>40557.25</v>
      </c>
      <c r="T877">
        <f t="shared" si="46"/>
        <v>2011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44"/>
        <v>77.400977995110026</v>
      </c>
      <c r="P878" t="s">
        <v>2052</v>
      </c>
      <c r="Q878" t="s">
        <v>2053</v>
      </c>
      <c r="R878" s="6">
        <f t="shared" si="45"/>
        <v>43624.208333333328</v>
      </c>
      <c r="S878" s="6">
        <f t="shared" si="45"/>
        <v>43648.208333333328</v>
      </c>
      <c r="T878">
        <f t="shared" si="46"/>
        <v>2019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44"/>
        <v>37.481481481481481</v>
      </c>
      <c r="P879" t="s">
        <v>2031</v>
      </c>
      <c r="Q879" t="s">
        <v>2032</v>
      </c>
      <c r="R879" s="6">
        <f t="shared" si="45"/>
        <v>42577.208333333328</v>
      </c>
      <c r="S879" s="6">
        <f t="shared" si="45"/>
        <v>42578.208333333328</v>
      </c>
      <c r="T879">
        <f t="shared" si="46"/>
        <v>2016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44"/>
        <v>543.79999999999995</v>
      </c>
      <c r="P880" t="s">
        <v>2033</v>
      </c>
      <c r="Q880" t="s">
        <v>2055</v>
      </c>
      <c r="R880" s="6">
        <f t="shared" si="45"/>
        <v>43845.25</v>
      </c>
      <c r="S880" s="6">
        <f t="shared" si="45"/>
        <v>43869.25</v>
      </c>
      <c r="T880">
        <f t="shared" si="46"/>
        <v>2020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44"/>
        <v>228.52189349112427</v>
      </c>
      <c r="P881" t="s">
        <v>2045</v>
      </c>
      <c r="Q881" t="s">
        <v>2046</v>
      </c>
      <c r="R881" s="6">
        <f t="shared" si="45"/>
        <v>42788.25</v>
      </c>
      <c r="S881" s="6">
        <f t="shared" si="45"/>
        <v>42797.25</v>
      </c>
      <c r="T881">
        <f t="shared" si="46"/>
        <v>2017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44"/>
        <v>38.948339483394832</v>
      </c>
      <c r="P882" t="s">
        <v>2033</v>
      </c>
      <c r="Q882" t="s">
        <v>2041</v>
      </c>
      <c r="R882" s="6">
        <f t="shared" si="45"/>
        <v>43667.208333333328</v>
      </c>
      <c r="S882" s="6">
        <f t="shared" si="45"/>
        <v>43669.208333333328</v>
      </c>
      <c r="T882">
        <f t="shared" si="46"/>
        <v>2019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44"/>
        <v>370</v>
      </c>
      <c r="P883" t="s">
        <v>2037</v>
      </c>
      <c r="Q883" t="s">
        <v>2038</v>
      </c>
      <c r="R883" s="6">
        <f t="shared" si="45"/>
        <v>42194.208333333328</v>
      </c>
      <c r="S883" s="6">
        <f t="shared" si="45"/>
        <v>42223.208333333328</v>
      </c>
      <c r="T883">
        <f t="shared" si="46"/>
        <v>2015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44"/>
        <v>237.91176470588232</v>
      </c>
      <c r="P884" t="s">
        <v>2037</v>
      </c>
      <c r="Q884" t="s">
        <v>2038</v>
      </c>
      <c r="R884" s="6">
        <f t="shared" si="45"/>
        <v>42025.25</v>
      </c>
      <c r="S884" s="6">
        <f t="shared" si="45"/>
        <v>42029.25</v>
      </c>
      <c r="T884">
        <f t="shared" si="46"/>
        <v>2015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44"/>
        <v>64.036299765807954</v>
      </c>
      <c r="P885" t="s">
        <v>2039</v>
      </c>
      <c r="Q885" t="s">
        <v>2050</v>
      </c>
      <c r="R885" s="6">
        <f t="shared" si="45"/>
        <v>40323.208333333336</v>
      </c>
      <c r="S885" s="6">
        <f t="shared" si="45"/>
        <v>40359.208333333336</v>
      </c>
      <c r="T885">
        <f t="shared" si="46"/>
        <v>2010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44"/>
        <v>118.27777777777777</v>
      </c>
      <c r="P886" t="s">
        <v>2037</v>
      </c>
      <c r="Q886" t="s">
        <v>2038</v>
      </c>
      <c r="R886" s="6">
        <f t="shared" si="45"/>
        <v>41763.208333333336</v>
      </c>
      <c r="S886" s="6">
        <f t="shared" si="45"/>
        <v>41765.208333333336</v>
      </c>
      <c r="T886">
        <f t="shared" si="46"/>
        <v>2014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44"/>
        <v>84.824037184594957</v>
      </c>
      <c r="P887" t="s">
        <v>2037</v>
      </c>
      <c r="Q887" t="s">
        <v>2038</v>
      </c>
      <c r="R887" s="6">
        <f t="shared" si="45"/>
        <v>40335.208333333336</v>
      </c>
      <c r="S887" s="6">
        <f t="shared" si="45"/>
        <v>40373.208333333336</v>
      </c>
      <c r="T887">
        <f t="shared" si="46"/>
        <v>2010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44"/>
        <v>29.346153846153843</v>
      </c>
      <c r="P888" t="s">
        <v>2033</v>
      </c>
      <c r="Q888" t="s">
        <v>2043</v>
      </c>
      <c r="R888" s="6">
        <f t="shared" si="45"/>
        <v>40416.208333333336</v>
      </c>
      <c r="S888" s="6">
        <f t="shared" si="45"/>
        <v>40434.208333333336</v>
      </c>
      <c r="T888">
        <f t="shared" si="46"/>
        <v>2010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44"/>
        <v>209.89655172413794</v>
      </c>
      <c r="P889" t="s">
        <v>2037</v>
      </c>
      <c r="Q889" t="s">
        <v>2038</v>
      </c>
      <c r="R889" s="6">
        <f t="shared" si="45"/>
        <v>42202.208333333328</v>
      </c>
      <c r="S889" s="6">
        <f t="shared" si="45"/>
        <v>42249.208333333328</v>
      </c>
      <c r="T889">
        <f t="shared" si="46"/>
        <v>2015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44"/>
        <v>169.78571428571431</v>
      </c>
      <c r="P890" t="s">
        <v>2037</v>
      </c>
      <c r="Q890" t="s">
        <v>2038</v>
      </c>
      <c r="R890" s="6">
        <f t="shared" si="45"/>
        <v>42836.208333333328</v>
      </c>
      <c r="S890" s="6">
        <f t="shared" si="45"/>
        <v>42855.208333333328</v>
      </c>
      <c r="T890">
        <f t="shared" si="46"/>
        <v>2017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44"/>
        <v>115.95907738095239</v>
      </c>
      <c r="P891" t="s">
        <v>2033</v>
      </c>
      <c r="Q891" t="s">
        <v>2041</v>
      </c>
      <c r="R891" s="6">
        <f t="shared" si="45"/>
        <v>41710.208333333336</v>
      </c>
      <c r="S891" s="6">
        <f t="shared" si="45"/>
        <v>41717.208333333336</v>
      </c>
      <c r="T891">
        <f t="shared" si="46"/>
        <v>2014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44"/>
        <v>258.59999999999997</v>
      </c>
      <c r="P892" t="s">
        <v>2033</v>
      </c>
      <c r="Q892" t="s">
        <v>2043</v>
      </c>
      <c r="R892" s="6">
        <f t="shared" si="45"/>
        <v>43640.208333333328</v>
      </c>
      <c r="S892" s="6">
        <f t="shared" si="45"/>
        <v>43641.208333333328</v>
      </c>
      <c r="T892">
        <f t="shared" si="46"/>
        <v>2019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44"/>
        <v>230.58333333333331</v>
      </c>
      <c r="P893" t="s">
        <v>2039</v>
      </c>
      <c r="Q893" t="s">
        <v>2040</v>
      </c>
      <c r="R893" s="6">
        <f t="shared" si="45"/>
        <v>40880.25</v>
      </c>
      <c r="S893" s="6">
        <f t="shared" si="45"/>
        <v>40924.25</v>
      </c>
      <c r="T893">
        <f t="shared" si="46"/>
        <v>2011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44"/>
        <v>128.21428571428572</v>
      </c>
      <c r="P894" t="s">
        <v>2045</v>
      </c>
      <c r="Q894" t="s">
        <v>2057</v>
      </c>
      <c r="R894" s="6">
        <f t="shared" si="45"/>
        <v>40319.208333333336</v>
      </c>
      <c r="S894" s="6">
        <f t="shared" si="45"/>
        <v>40360.208333333336</v>
      </c>
      <c r="T894">
        <f t="shared" si="46"/>
        <v>2010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44"/>
        <v>188.70588235294116</v>
      </c>
      <c r="P895" t="s">
        <v>2039</v>
      </c>
      <c r="Q895" t="s">
        <v>2040</v>
      </c>
      <c r="R895" s="6">
        <f t="shared" si="45"/>
        <v>42170.208333333328</v>
      </c>
      <c r="S895" s="6">
        <f t="shared" si="45"/>
        <v>42174.208333333328</v>
      </c>
      <c r="T895">
        <f t="shared" si="46"/>
        <v>2015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44"/>
        <v>6.9511889862327907</v>
      </c>
      <c r="P896" t="s">
        <v>2039</v>
      </c>
      <c r="Q896" t="s">
        <v>2058</v>
      </c>
      <c r="R896" s="6">
        <f t="shared" si="45"/>
        <v>41466.208333333336</v>
      </c>
      <c r="S896" s="6">
        <f t="shared" si="45"/>
        <v>41496.208333333336</v>
      </c>
      <c r="T896">
        <f t="shared" si="46"/>
        <v>2013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44"/>
        <v>774.43434343434342</v>
      </c>
      <c r="P897" t="s">
        <v>2037</v>
      </c>
      <c r="Q897" t="s">
        <v>2038</v>
      </c>
      <c r="R897" s="6">
        <f t="shared" si="45"/>
        <v>43134.25</v>
      </c>
      <c r="S897" s="6">
        <f t="shared" si="45"/>
        <v>43143.25</v>
      </c>
      <c r="T897">
        <f t="shared" si="46"/>
        <v>2018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44"/>
        <v>27.693181818181817</v>
      </c>
      <c r="P898" t="s">
        <v>2031</v>
      </c>
      <c r="Q898" t="s">
        <v>2032</v>
      </c>
      <c r="R898" s="6">
        <f t="shared" si="45"/>
        <v>40738.208333333336</v>
      </c>
      <c r="S898" s="6">
        <f t="shared" si="45"/>
        <v>40741.208333333336</v>
      </c>
      <c r="T898">
        <f t="shared" si="46"/>
        <v>2011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47">(E900/D900*100)</f>
        <v>52.479620323841424</v>
      </c>
      <c r="P899" t="s">
        <v>2037</v>
      </c>
      <c r="Q899" t="s">
        <v>2038</v>
      </c>
      <c r="R899" s="6">
        <f t="shared" ref="R899:R962" si="48">(((J899/60)/60)/24)+DATE(1970,1,1)</f>
        <v>43583.208333333328</v>
      </c>
      <c r="S899" s="6">
        <f t="shared" ref="S899:S962" si="49">(((K899/60)/60)/24)+DATE(1970,1,1)</f>
        <v>43585.208333333328</v>
      </c>
      <c r="T899">
        <f t="shared" ref="T899:T962" si="50">(YEAR(R899))</f>
        <v>2019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47"/>
        <v>407.09677419354841</v>
      </c>
      <c r="P900" t="s">
        <v>2039</v>
      </c>
      <c r="Q900" t="s">
        <v>2040</v>
      </c>
      <c r="R900" s="6">
        <f t="shared" si="48"/>
        <v>43815.25</v>
      </c>
      <c r="S900" s="6">
        <f t="shared" si="49"/>
        <v>43821.25</v>
      </c>
      <c r="T900">
        <f t="shared" si="50"/>
        <v>2019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47"/>
        <v>2</v>
      </c>
      <c r="P901" t="s">
        <v>2033</v>
      </c>
      <c r="Q901" t="s">
        <v>2056</v>
      </c>
      <c r="R901" s="6">
        <f t="shared" si="48"/>
        <v>41554.208333333336</v>
      </c>
      <c r="S901" s="6">
        <f t="shared" si="49"/>
        <v>41572.208333333336</v>
      </c>
      <c r="T901">
        <f t="shared" si="50"/>
        <v>2013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47"/>
        <v>156.17857142857144</v>
      </c>
      <c r="P902" t="s">
        <v>2035</v>
      </c>
      <c r="Q902" t="s">
        <v>2036</v>
      </c>
      <c r="R902" s="6">
        <f t="shared" si="48"/>
        <v>41901.208333333336</v>
      </c>
      <c r="S902" s="6">
        <f t="shared" si="49"/>
        <v>41902.208333333336</v>
      </c>
      <c r="T902">
        <f t="shared" si="50"/>
        <v>2014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47"/>
        <v>252.42857142857144</v>
      </c>
      <c r="P903" t="s">
        <v>2033</v>
      </c>
      <c r="Q903" t="s">
        <v>2034</v>
      </c>
      <c r="R903" s="6">
        <f t="shared" si="48"/>
        <v>43298.208333333328</v>
      </c>
      <c r="S903" s="6">
        <f t="shared" si="49"/>
        <v>43331.208333333328</v>
      </c>
      <c r="T903">
        <f t="shared" si="50"/>
        <v>2018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47"/>
        <v>1.729268292682927</v>
      </c>
      <c r="P904" t="s">
        <v>2035</v>
      </c>
      <c r="Q904" t="s">
        <v>2036</v>
      </c>
      <c r="R904" s="6">
        <f t="shared" si="48"/>
        <v>42399.25</v>
      </c>
      <c r="S904" s="6">
        <f t="shared" si="49"/>
        <v>42441.25</v>
      </c>
      <c r="T904">
        <f t="shared" si="50"/>
        <v>2016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47"/>
        <v>12.230769230769232</v>
      </c>
      <c r="P905" t="s">
        <v>2045</v>
      </c>
      <c r="Q905" t="s">
        <v>2046</v>
      </c>
      <c r="R905" s="6">
        <f t="shared" si="48"/>
        <v>41034.208333333336</v>
      </c>
      <c r="S905" s="6">
        <f t="shared" si="49"/>
        <v>41049.208333333336</v>
      </c>
      <c r="T905">
        <f t="shared" si="50"/>
        <v>2012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47"/>
        <v>163.98734177215189</v>
      </c>
      <c r="P906" t="s">
        <v>2045</v>
      </c>
      <c r="Q906" t="s">
        <v>2054</v>
      </c>
      <c r="R906" s="6">
        <f t="shared" si="48"/>
        <v>41186.208333333336</v>
      </c>
      <c r="S906" s="6">
        <f t="shared" si="49"/>
        <v>41190.208333333336</v>
      </c>
      <c r="T906">
        <f t="shared" si="50"/>
        <v>2012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47"/>
        <v>162.98181818181817</v>
      </c>
      <c r="P907" t="s">
        <v>2037</v>
      </c>
      <c r="Q907" t="s">
        <v>2038</v>
      </c>
      <c r="R907" s="6">
        <f t="shared" si="48"/>
        <v>41536.208333333336</v>
      </c>
      <c r="S907" s="6">
        <f t="shared" si="49"/>
        <v>41539.208333333336</v>
      </c>
      <c r="T907">
        <f t="shared" si="50"/>
        <v>2013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47"/>
        <v>20.252747252747252</v>
      </c>
      <c r="P908" t="s">
        <v>2039</v>
      </c>
      <c r="Q908" t="s">
        <v>2040</v>
      </c>
      <c r="R908" s="6">
        <f t="shared" si="48"/>
        <v>42868.208333333328</v>
      </c>
      <c r="S908" s="6">
        <f t="shared" si="49"/>
        <v>42904.208333333328</v>
      </c>
      <c r="T908">
        <f t="shared" si="50"/>
        <v>2017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47"/>
        <v>319.24083769633506</v>
      </c>
      <c r="P909" t="s">
        <v>2037</v>
      </c>
      <c r="Q909" t="s">
        <v>2038</v>
      </c>
      <c r="R909" s="6">
        <f t="shared" si="48"/>
        <v>40660.208333333336</v>
      </c>
      <c r="S909" s="6">
        <f t="shared" si="49"/>
        <v>40667.208333333336</v>
      </c>
      <c r="T909">
        <f t="shared" si="50"/>
        <v>2011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47"/>
        <v>478.94444444444446</v>
      </c>
      <c r="P910" t="s">
        <v>2048</v>
      </c>
      <c r="Q910" t="s">
        <v>2049</v>
      </c>
      <c r="R910" s="6">
        <f t="shared" si="48"/>
        <v>41031.208333333336</v>
      </c>
      <c r="S910" s="6">
        <f t="shared" si="49"/>
        <v>41042.208333333336</v>
      </c>
      <c r="T910">
        <f t="shared" si="50"/>
        <v>2012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47"/>
        <v>19.556634304207122</v>
      </c>
      <c r="P911" t="s">
        <v>2037</v>
      </c>
      <c r="Q911" t="s">
        <v>2038</v>
      </c>
      <c r="R911" s="6">
        <f t="shared" si="48"/>
        <v>43255.208333333328</v>
      </c>
      <c r="S911" s="6">
        <f t="shared" si="49"/>
        <v>43282.208333333328</v>
      </c>
      <c r="T911">
        <f t="shared" si="50"/>
        <v>2018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47"/>
        <v>198.94827586206895</v>
      </c>
      <c r="P912" t="s">
        <v>2037</v>
      </c>
      <c r="Q912" t="s">
        <v>2038</v>
      </c>
      <c r="R912" s="6">
        <f t="shared" si="48"/>
        <v>42026.25</v>
      </c>
      <c r="S912" s="6">
        <f t="shared" si="49"/>
        <v>42027.25</v>
      </c>
      <c r="T912">
        <f t="shared" si="50"/>
        <v>2015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47"/>
        <v>795</v>
      </c>
      <c r="P913" t="s">
        <v>2035</v>
      </c>
      <c r="Q913" t="s">
        <v>2036</v>
      </c>
      <c r="R913" s="6">
        <f t="shared" si="48"/>
        <v>43717.208333333328</v>
      </c>
      <c r="S913" s="6">
        <f t="shared" si="49"/>
        <v>43719.208333333328</v>
      </c>
      <c r="T913">
        <f t="shared" si="50"/>
        <v>2019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47"/>
        <v>50.621082621082621</v>
      </c>
      <c r="P914" t="s">
        <v>2039</v>
      </c>
      <c r="Q914" t="s">
        <v>2042</v>
      </c>
      <c r="R914" s="6">
        <f t="shared" si="48"/>
        <v>41157.208333333336</v>
      </c>
      <c r="S914" s="6">
        <f t="shared" si="49"/>
        <v>41170.208333333336</v>
      </c>
      <c r="T914">
        <f t="shared" si="50"/>
        <v>2012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47"/>
        <v>57.4375</v>
      </c>
      <c r="P915" t="s">
        <v>2039</v>
      </c>
      <c r="Q915" t="s">
        <v>2042</v>
      </c>
      <c r="R915" s="6">
        <f t="shared" si="48"/>
        <v>43597.208333333328</v>
      </c>
      <c r="S915" s="6">
        <f t="shared" si="49"/>
        <v>43610.208333333328</v>
      </c>
      <c r="T915">
        <f t="shared" si="50"/>
        <v>2019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47"/>
        <v>155.62827640984909</v>
      </c>
      <c r="P916" t="s">
        <v>2037</v>
      </c>
      <c r="Q916" t="s">
        <v>2038</v>
      </c>
      <c r="R916" s="6">
        <f t="shared" si="48"/>
        <v>41490.208333333336</v>
      </c>
      <c r="S916" s="6">
        <f t="shared" si="49"/>
        <v>41502.208333333336</v>
      </c>
      <c r="T916">
        <f t="shared" si="50"/>
        <v>2013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47"/>
        <v>36.297297297297298</v>
      </c>
      <c r="P917" t="s">
        <v>2039</v>
      </c>
      <c r="Q917" t="s">
        <v>2058</v>
      </c>
      <c r="R917" s="6">
        <f t="shared" si="48"/>
        <v>42976.208333333328</v>
      </c>
      <c r="S917" s="6">
        <f t="shared" si="49"/>
        <v>42985.208333333328</v>
      </c>
      <c r="T917">
        <f t="shared" si="50"/>
        <v>2017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47"/>
        <v>58.25</v>
      </c>
      <c r="P918" t="s">
        <v>2052</v>
      </c>
      <c r="Q918" t="s">
        <v>2053</v>
      </c>
      <c r="R918" s="6">
        <f t="shared" si="48"/>
        <v>41991.25</v>
      </c>
      <c r="S918" s="6">
        <f t="shared" si="49"/>
        <v>42000.25</v>
      </c>
      <c r="T918">
        <f t="shared" si="50"/>
        <v>2014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47"/>
        <v>237.39473684210526</v>
      </c>
      <c r="P919" t="s">
        <v>2039</v>
      </c>
      <c r="Q919" t="s">
        <v>2050</v>
      </c>
      <c r="R919" s="6">
        <f t="shared" si="48"/>
        <v>40722.208333333336</v>
      </c>
      <c r="S919" s="6">
        <f t="shared" si="49"/>
        <v>40746.208333333336</v>
      </c>
      <c r="T919">
        <f t="shared" si="50"/>
        <v>2011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47"/>
        <v>58.75</v>
      </c>
      <c r="P920" t="s">
        <v>2045</v>
      </c>
      <c r="Q920" t="s">
        <v>2054</v>
      </c>
      <c r="R920" s="6">
        <f t="shared" si="48"/>
        <v>41117.208333333336</v>
      </c>
      <c r="S920" s="6">
        <f t="shared" si="49"/>
        <v>41128.208333333336</v>
      </c>
      <c r="T920">
        <f t="shared" si="50"/>
        <v>2012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47"/>
        <v>182.56603773584905</v>
      </c>
      <c r="P921" t="s">
        <v>2037</v>
      </c>
      <c r="Q921" t="s">
        <v>2038</v>
      </c>
      <c r="R921" s="6">
        <f t="shared" si="48"/>
        <v>43022.208333333328</v>
      </c>
      <c r="S921" s="6">
        <f t="shared" si="49"/>
        <v>43054.25</v>
      </c>
      <c r="T921">
        <f t="shared" si="50"/>
        <v>2017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47"/>
        <v>0.75436408977556113</v>
      </c>
      <c r="P922" t="s">
        <v>2039</v>
      </c>
      <c r="Q922" t="s">
        <v>2047</v>
      </c>
      <c r="R922" s="6">
        <f t="shared" si="48"/>
        <v>43503.25</v>
      </c>
      <c r="S922" s="6">
        <f t="shared" si="49"/>
        <v>43523.25</v>
      </c>
      <c r="T922">
        <f t="shared" si="50"/>
        <v>2019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47"/>
        <v>175.95330739299609</v>
      </c>
      <c r="P923" t="s">
        <v>2035</v>
      </c>
      <c r="Q923" t="s">
        <v>2036</v>
      </c>
      <c r="R923" s="6">
        <f t="shared" si="48"/>
        <v>40951.25</v>
      </c>
      <c r="S923" s="6">
        <f t="shared" si="49"/>
        <v>40965.25</v>
      </c>
      <c r="T923">
        <f t="shared" si="50"/>
        <v>2012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47"/>
        <v>237.88235294117646</v>
      </c>
      <c r="P924" t="s">
        <v>2033</v>
      </c>
      <c r="Q924" t="s">
        <v>2060</v>
      </c>
      <c r="R924" s="6">
        <f t="shared" si="48"/>
        <v>43443.25</v>
      </c>
      <c r="S924" s="6">
        <f t="shared" si="49"/>
        <v>43452.25</v>
      </c>
      <c r="T924">
        <f t="shared" si="50"/>
        <v>2018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47"/>
        <v>488.05076142131981</v>
      </c>
      <c r="P925" t="s">
        <v>2037</v>
      </c>
      <c r="Q925" t="s">
        <v>2038</v>
      </c>
      <c r="R925" s="6">
        <f t="shared" si="48"/>
        <v>40373.208333333336</v>
      </c>
      <c r="S925" s="6">
        <f t="shared" si="49"/>
        <v>40374.208333333336</v>
      </c>
      <c r="T925">
        <f t="shared" si="50"/>
        <v>2010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47"/>
        <v>224.06666666666669</v>
      </c>
      <c r="P926" t="s">
        <v>2037</v>
      </c>
      <c r="Q926" t="s">
        <v>2038</v>
      </c>
      <c r="R926" s="6">
        <f t="shared" si="48"/>
        <v>43769.208333333328</v>
      </c>
      <c r="S926" s="6">
        <f t="shared" si="49"/>
        <v>43780.25</v>
      </c>
      <c r="T926">
        <f t="shared" si="50"/>
        <v>2019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47"/>
        <v>18.126436781609197</v>
      </c>
      <c r="P927" t="s">
        <v>2037</v>
      </c>
      <c r="Q927" t="s">
        <v>2038</v>
      </c>
      <c r="R927" s="6">
        <f t="shared" si="48"/>
        <v>43000.208333333328</v>
      </c>
      <c r="S927" s="6">
        <f t="shared" si="49"/>
        <v>43012.208333333328</v>
      </c>
      <c r="T927">
        <f t="shared" si="50"/>
        <v>2017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47"/>
        <v>45.847222222222221</v>
      </c>
      <c r="P928" t="s">
        <v>2031</v>
      </c>
      <c r="Q928" t="s">
        <v>2032</v>
      </c>
      <c r="R928" s="6">
        <f t="shared" si="48"/>
        <v>42502.208333333328</v>
      </c>
      <c r="S928" s="6">
        <f t="shared" si="49"/>
        <v>42506.208333333328</v>
      </c>
      <c r="T928">
        <f t="shared" si="50"/>
        <v>2016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47"/>
        <v>117.31541218637993</v>
      </c>
      <c r="P929" t="s">
        <v>2037</v>
      </c>
      <c r="Q929" t="s">
        <v>2038</v>
      </c>
      <c r="R929" s="6">
        <f t="shared" si="48"/>
        <v>41102.208333333336</v>
      </c>
      <c r="S929" s="6">
        <f t="shared" si="49"/>
        <v>41131.208333333336</v>
      </c>
      <c r="T929">
        <f t="shared" si="50"/>
        <v>2012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47"/>
        <v>217.30909090909088</v>
      </c>
      <c r="P930" t="s">
        <v>2035</v>
      </c>
      <c r="Q930" t="s">
        <v>2036</v>
      </c>
      <c r="R930" s="6">
        <f t="shared" si="48"/>
        <v>41637.25</v>
      </c>
      <c r="S930" s="6">
        <f t="shared" si="49"/>
        <v>41646.25</v>
      </c>
      <c r="T930">
        <f t="shared" si="50"/>
        <v>2013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47"/>
        <v>112.28571428571428</v>
      </c>
      <c r="P931" t="s">
        <v>2037</v>
      </c>
      <c r="Q931" t="s">
        <v>2038</v>
      </c>
      <c r="R931" s="6">
        <f t="shared" si="48"/>
        <v>42858.208333333328</v>
      </c>
      <c r="S931" s="6">
        <f t="shared" si="49"/>
        <v>42872.208333333328</v>
      </c>
      <c r="T931">
        <f t="shared" si="50"/>
        <v>2017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47"/>
        <v>72.51898734177216</v>
      </c>
      <c r="P932" t="s">
        <v>2037</v>
      </c>
      <c r="Q932" t="s">
        <v>2038</v>
      </c>
      <c r="R932" s="6">
        <f t="shared" si="48"/>
        <v>42060.25</v>
      </c>
      <c r="S932" s="6">
        <f t="shared" si="49"/>
        <v>42067.25</v>
      </c>
      <c r="T932">
        <f t="shared" si="50"/>
        <v>2015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47"/>
        <v>212.30434782608697</v>
      </c>
      <c r="P933" t="s">
        <v>2037</v>
      </c>
      <c r="Q933" t="s">
        <v>2038</v>
      </c>
      <c r="R933" s="6">
        <f t="shared" si="48"/>
        <v>41818.208333333336</v>
      </c>
      <c r="S933" s="6">
        <f t="shared" si="49"/>
        <v>41820.208333333336</v>
      </c>
      <c r="T933">
        <f t="shared" si="50"/>
        <v>2014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47"/>
        <v>239.74657534246577</v>
      </c>
      <c r="P934" t="s">
        <v>2033</v>
      </c>
      <c r="Q934" t="s">
        <v>2034</v>
      </c>
      <c r="R934" s="6">
        <f t="shared" si="48"/>
        <v>41709.208333333336</v>
      </c>
      <c r="S934" s="6">
        <f t="shared" si="49"/>
        <v>41712.208333333336</v>
      </c>
      <c r="T934">
        <f t="shared" si="50"/>
        <v>2014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47"/>
        <v>181.93548387096774</v>
      </c>
      <c r="P935" t="s">
        <v>2037</v>
      </c>
      <c r="Q935" t="s">
        <v>2038</v>
      </c>
      <c r="R935" s="6">
        <f t="shared" si="48"/>
        <v>41372.208333333336</v>
      </c>
      <c r="S935" s="6">
        <f t="shared" si="49"/>
        <v>41385.208333333336</v>
      </c>
      <c r="T935">
        <f t="shared" si="50"/>
        <v>2013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47"/>
        <v>164.13114754098362</v>
      </c>
      <c r="P936" t="s">
        <v>2037</v>
      </c>
      <c r="Q936" t="s">
        <v>2038</v>
      </c>
      <c r="R936" s="6">
        <f t="shared" si="48"/>
        <v>42422.25</v>
      </c>
      <c r="S936" s="6">
        <f t="shared" si="49"/>
        <v>42428.25</v>
      </c>
      <c r="T936">
        <f t="shared" si="50"/>
        <v>2016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47"/>
        <v>1.6375968992248062</v>
      </c>
      <c r="P937" t="s">
        <v>2037</v>
      </c>
      <c r="Q937" t="s">
        <v>2038</v>
      </c>
      <c r="R937" s="6">
        <f t="shared" si="48"/>
        <v>42209.208333333328</v>
      </c>
      <c r="S937" s="6">
        <f t="shared" si="49"/>
        <v>42216.208333333328</v>
      </c>
      <c r="T937">
        <f t="shared" si="50"/>
        <v>2015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47"/>
        <v>49.64385964912281</v>
      </c>
      <c r="P938" t="s">
        <v>2037</v>
      </c>
      <c r="Q938" t="s">
        <v>2038</v>
      </c>
      <c r="R938" s="6">
        <f t="shared" si="48"/>
        <v>43668.208333333328</v>
      </c>
      <c r="S938" s="6">
        <f t="shared" si="49"/>
        <v>43671.208333333328</v>
      </c>
      <c r="T938">
        <f t="shared" si="50"/>
        <v>2019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47"/>
        <v>109.70652173913042</v>
      </c>
      <c r="P939" t="s">
        <v>2039</v>
      </c>
      <c r="Q939" t="s">
        <v>2040</v>
      </c>
      <c r="R939" s="6">
        <f t="shared" si="48"/>
        <v>42334.25</v>
      </c>
      <c r="S939" s="6">
        <f t="shared" si="49"/>
        <v>42343.25</v>
      </c>
      <c r="T939">
        <f t="shared" si="50"/>
        <v>2015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47"/>
        <v>49.217948717948715</v>
      </c>
      <c r="P940" t="s">
        <v>2045</v>
      </c>
      <c r="Q940" t="s">
        <v>2051</v>
      </c>
      <c r="R940" s="6">
        <f t="shared" si="48"/>
        <v>43263.208333333328</v>
      </c>
      <c r="S940" s="6">
        <f t="shared" si="49"/>
        <v>43299.208333333328</v>
      </c>
      <c r="T940">
        <f t="shared" si="50"/>
        <v>2018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47"/>
        <v>62.232323232323225</v>
      </c>
      <c r="P941" t="s">
        <v>2048</v>
      </c>
      <c r="Q941" t="s">
        <v>2049</v>
      </c>
      <c r="R941" s="6">
        <f t="shared" si="48"/>
        <v>40670.208333333336</v>
      </c>
      <c r="S941" s="6">
        <f t="shared" si="49"/>
        <v>40687.208333333336</v>
      </c>
      <c r="T941">
        <f t="shared" si="50"/>
        <v>2011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47"/>
        <v>13.05813953488372</v>
      </c>
      <c r="P942" t="s">
        <v>2035</v>
      </c>
      <c r="Q942" t="s">
        <v>2036</v>
      </c>
      <c r="R942" s="6">
        <f t="shared" si="48"/>
        <v>41244.25</v>
      </c>
      <c r="S942" s="6">
        <f t="shared" si="49"/>
        <v>41266.25</v>
      </c>
      <c r="T942">
        <f t="shared" si="50"/>
        <v>2012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47"/>
        <v>64.635416666666671</v>
      </c>
      <c r="P943" t="s">
        <v>2037</v>
      </c>
      <c r="Q943" t="s">
        <v>2038</v>
      </c>
      <c r="R943" s="6">
        <f t="shared" si="48"/>
        <v>40552.25</v>
      </c>
      <c r="S943" s="6">
        <f t="shared" si="49"/>
        <v>40587.25</v>
      </c>
      <c r="T943">
        <f t="shared" si="50"/>
        <v>2011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47"/>
        <v>159.58666666666667</v>
      </c>
      <c r="P944" t="s">
        <v>2037</v>
      </c>
      <c r="Q944" t="s">
        <v>2038</v>
      </c>
      <c r="R944" s="6">
        <f t="shared" si="48"/>
        <v>40568.25</v>
      </c>
      <c r="S944" s="6">
        <f t="shared" si="49"/>
        <v>40571.25</v>
      </c>
      <c r="T944">
        <f t="shared" si="50"/>
        <v>2011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47"/>
        <v>81.42</v>
      </c>
      <c r="P945" t="s">
        <v>2031</v>
      </c>
      <c r="Q945" t="s">
        <v>2032</v>
      </c>
      <c r="R945" s="6">
        <f t="shared" si="48"/>
        <v>41906.208333333336</v>
      </c>
      <c r="S945" s="6">
        <f t="shared" si="49"/>
        <v>41941.208333333336</v>
      </c>
      <c r="T945">
        <f t="shared" si="50"/>
        <v>2014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47"/>
        <v>32.444767441860463</v>
      </c>
      <c r="P946" t="s">
        <v>2052</v>
      </c>
      <c r="Q946" t="s">
        <v>2053</v>
      </c>
      <c r="R946" s="6">
        <f t="shared" si="48"/>
        <v>42776.25</v>
      </c>
      <c r="S946" s="6">
        <f t="shared" si="49"/>
        <v>42795.25</v>
      </c>
      <c r="T946">
        <f t="shared" si="50"/>
        <v>2017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47"/>
        <v>9.9141184124918666</v>
      </c>
      <c r="P947" t="s">
        <v>2052</v>
      </c>
      <c r="Q947" t="s">
        <v>2053</v>
      </c>
      <c r="R947" s="6">
        <f t="shared" si="48"/>
        <v>41004.208333333336</v>
      </c>
      <c r="S947" s="6">
        <f t="shared" si="49"/>
        <v>41019.208333333336</v>
      </c>
      <c r="T947">
        <f t="shared" si="50"/>
        <v>2012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47"/>
        <v>26.694444444444443</v>
      </c>
      <c r="P948" t="s">
        <v>2037</v>
      </c>
      <c r="Q948" t="s">
        <v>2038</v>
      </c>
      <c r="R948" s="6">
        <f t="shared" si="48"/>
        <v>40710.208333333336</v>
      </c>
      <c r="S948" s="6">
        <f t="shared" si="49"/>
        <v>40712.208333333336</v>
      </c>
      <c r="T948">
        <f t="shared" si="50"/>
        <v>2011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47"/>
        <v>62.957446808510639</v>
      </c>
      <c r="P949" t="s">
        <v>2037</v>
      </c>
      <c r="Q949" t="s">
        <v>2038</v>
      </c>
      <c r="R949" s="6">
        <f t="shared" si="48"/>
        <v>41908.208333333336</v>
      </c>
      <c r="S949" s="6">
        <f t="shared" si="49"/>
        <v>41915.208333333336</v>
      </c>
      <c r="T949">
        <f t="shared" si="50"/>
        <v>2014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47"/>
        <v>161.35593220338984</v>
      </c>
      <c r="P950" t="s">
        <v>2039</v>
      </c>
      <c r="Q950" t="s">
        <v>2040</v>
      </c>
      <c r="R950" s="6">
        <f t="shared" si="48"/>
        <v>41985.25</v>
      </c>
      <c r="S950" s="6">
        <f t="shared" si="49"/>
        <v>41995.25</v>
      </c>
      <c r="T950">
        <f t="shared" si="50"/>
        <v>2014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47"/>
        <v>5</v>
      </c>
      <c r="P951" t="s">
        <v>2035</v>
      </c>
      <c r="Q951" t="s">
        <v>2036</v>
      </c>
      <c r="R951" s="6">
        <f t="shared" si="48"/>
        <v>42112.208333333328</v>
      </c>
      <c r="S951" s="6">
        <f t="shared" si="49"/>
        <v>42131.208333333328</v>
      </c>
      <c r="T951">
        <f t="shared" si="50"/>
        <v>2015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47"/>
        <v>1096.9379310344827</v>
      </c>
      <c r="P952" t="s">
        <v>2037</v>
      </c>
      <c r="Q952" t="s">
        <v>2038</v>
      </c>
      <c r="R952" s="6">
        <f t="shared" si="48"/>
        <v>43571.208333333328</v>
      </c>
      <c r="S952" s="6">
        <f t="shared" si="49"/>
        <v>43576.208333333328</v>
      </c>
      <c r="T952">
        <f t="shared" si="50"/>
        <v>2019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47"/>
        <v>70.094158075601371</v>
      </c>
      <c r="P953" t="s">
        <v>2033</v>
      </c>
      <c r="Q953" t="s">
        <v>2034</v>
      </c>
      <c r="R953" s="6">
        <f t="shared" si="48"/>
        <v>42730.25</v>
      </c>
      <c r="S953" s="6">
        <f t="shared" si="49"/>
        <v>42731.25</v>
      </c>
      <c r="T953">
        <f t="shared" si="50"/>
        <v>2016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47"/>
        <v>60</v>
      </c>
      <c r="P954" t="s">
        <v>2039</v>
      </c>
      <c r="Q954" t="s">
        <v>2040</v>
      </c>
      <c r="R954" s="6">
        <f t="shared" si="48"/>
        <v>42591.208333333328</v>
      </c>
      <c r="S954" s="6">
        <f t="shared" si="49"/>
        <v>42605.208333333328</v>
      </c>
      <c r="T954">
        <f t="shared" si="50"/>
        <v>2016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47"/>
        <v>367.0985915492958</v>
      </c>
      <c r="P955" t="s">
        <v>2039</v>
      </c>
      <c r="Q955" t="s">
        <v>2061</v>
      </c>
      <c r="R955" s="6">
        <f t="shared" si="48"/>
        <v>42358.25</v>
      </c>
      <c r="S955" s="6">
        <f t="shared" si="49"/>
        <v>42394.25</v>
      </c>
      <c r="T955">
        <f t="shared" si="50"/>
        <v>2015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47"/>
        <v>1109</v>
      </c>
      <c r="P956" t="s">
        <v>2035</v>
      </c>
      <c r="Q956" t="s">
        <v>2036</v>
      </c>
      <c r="R956" s="6">
        <f t="shared" si="48"/>
        <v>41174.208333333336</v>
      </c>
      <c r="S956" s="6">
        <f t="shared" si="49"/>
        <v>41198.208333333336</v>
      </c>
      <c r="T956">
        <f t="shared" si="50"/>
        <v>2012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47"/>
        <v>19.028784648187631</v>
      </c>
      <c r="P957" t="s">
        <v>2037</v>
      </c>
      <c r="Q957" t="s">
        <v>2038</v>
      </c>
      <c r="R957" s="6">
        <f t="shared" si="48"/>
        <v>41238.25</v>
      </c>
      <c r="S957" s="6">
        <f t="shared" si="49"/>
        <v>41240.25</v>
      </c>
      <c r="T957">
        <f t="shared" si="50"/>
        <v>2012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47"/>
        <v>126.87755102040816</v>
      </c>
      <c r="P958" t="s">
        <v>2039</v>
      </c>
      <c r="Q958" t="s">
        <v>2061</v>
      </c>
      <c r="R958" s="6">
        <f t="shared" si="48"/>
        <v>42360.25</v>
      </c>
      <c r="S958" s="6">
        <f t="shared" si="49"/>
        <v>42364.25</v>
      </c>
      <c r="T958">
        <f t="shared" si="50"/>
        <v>2015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47"/>
        <v>734.63636363636363</v>
      </c>
      <c r="P959" t="s">
        <v>2037</v>
      </c>
      <c r="Q959" t="s">
        <v>2038</v>
      </c>
      <c r="R959" s="6">
        <f t="shared" si="48"/>
        <v>40955.25</v>
      </c>
      <c r="S959" s="6">
        <f t="shared" si="49"/>
        <v>40958.25</v>
      </c>
      <c r="T959">
        <f t="shared" si="50"/>
        <v>2012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47"/>
        <v>4.5731034482758623</v>
      </c>
      <c r="P960" t="s">
        <v>2039</v>
      </c>
      <c r="Q960" t="s">
        <v>2047</v>
      </c>
      <c r="R960" s="6">
        <f t="shared" si="48"/>
        <v>40350.208333333336</v>
      </c>
      <c r="S960" s="6">
        <f t="shared" si="49"/>
        <v>40372.208333333336</v>
      </c>
      <c r="T960">
        <f t="shared" si="50"/>
        <v>2010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47"/>
        <v>85.054545454545448</v>
      </c>
      <c r="P961" t="s">
        <v>2045</v>
      </c>
      <c r="Q961" t="s">
        <v>2057</v>
      </c>
      <c r="R961" s="6">
        <f t="shared" si="48"/>
        <v>40357.208333333336</v>
      </c>
      <c r="S961" s="6">
        <f t="shared" si="49"/>
        <v>40385.208333333336</v>
      </c>
      <c r="T961">
        <f t="shared" si="50"/>
        <v>2010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47"/>
        <v>119.29824561403508</v>
      </c>
      <c r="P962" t="s">
        <v>2035</v>
      </c>
      <c r="Q962" t="s">
        <v>2036</v>
      </c>
      <c r="R962" s="6">
        <f t="shared" si="48"/>
        <v>42408.25</v>
      </c>
      <c r="S962" s="6">
        <f t="shared" si="49"/>
        <v>42445.208333333328</v>
      </c>
      <c r="T962">
        <f t="shared" si="50"/>
        <v>2016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0" si="51">(E964/D964*100)</f>
        <v>296.02777777777777</v>
      </c>
      <c r="P963" t="s">
        <v>2045</v>
      </c>
      <c r="Q963" t="s">
        <v>2057</v>
      </c>
      <c r="R963" s="6">
        <f t="shared" ref="R963:S1001" si="52">(((J963/60)/60)/24)+DATE(1970,1,1)</f>
        <v>40591.25</v>
      </c>
      <c r="S963" s="6">
        <f t="shared" si="52"/>
        <v>40595.25</v>
      </c>
      <c r="T963">
        <f t="shared" ref="T963:T1001" si="53">(YEAR(R963))</f>
        <v>2011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51"/>
        <v>84.694915254237287</v>
      </c>
      <c r="P964" t="s">
        <v>2031</v>
      </c>
      <c r="Q964" t="s">
        <v>2032</v>
      </c>
      <c r="R964" s="6">
        <f t="shared" si="52"/>
        <v>41592.25</v>
      </c>
      <c r="S964" s="6">
        <f t="shared" si="52"/>
        <v>41613.25</v>
      </c>
      <c r="T964">
        <f t="shared" si="53"/>
        <v>2013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51"/>
        <v>355.7837837837838</v>
      </c>
      <c r="P965" t="s">
        <v>2052</v>
      </c>
      <c r="Q965" t="s">
        <v>2053</v>
      </c>
      <c r="R965" s="6">
        <f t="shared" si="52"/>
        <v>40607.25</v>
      </c>
      <c r="S965" s="6">
        <f t="shared" si="52"/>
        <v>40613.25</v>
      </c>
      <c r="T965">
        <f t="shared" si="53"/>
        <v>2011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51"/>
        <v>386.40909090909093</v>
      </c>
      <c r="P966" t="s">
        <v>2037</v>
      </c>
      <c r="Q966" t="s">
        <v>2038</v>
      </c>
      <c r="R966" s="6">
        <f t="shared" si="52"/>
        <v>42135.208333333328</v>
      </c>
      <c r="S966" s="6">
        <f t="shared" si="52"/>
        <v>42140.208333333328</v>
      </c>
      <c r="T966">
        <f t="shared" si="53"/>
        <v>2015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51"/>
        <v>792.23529411764707</v>
      </c>
      <c r="P967" t="s">
        <v>2033</v>
      </c>
      <c r="Q967" t="s">
        <v>2034</v>
      </c>
      <c r="R967" s="6">
        <f t="shared" si="52"/>
        <v>40203.25</v>
      </c>
      <c r="S967" s="6">
        <f t="shared" si="52"/>
        <v>40243.25</v>
      </c>
      <c r="T967">
        <f t="shared" si="53"/>
        <v>2010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51"/>
        <v>137.03393665158373</v>
      </c>
      <c r="P968" t="s">
        <v>2037</v>
      </c>
      <c r="Q968" t="s">
        <v>2038</v>
      </c>
      <c r="R968" s="6">
        <f t="shared" si="52"/>
        <v>42901.208333333328</v>
      </c>
      <c r="S968" s="6">
        <f t="shared" si="52"/>
        <v>42903.208333333328</v>
      </c>
      <c r="T968">
        <f t="shared" si="53"/>
        <v>2017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51"/>
        <v>338.20833333333337</v>
      </c>
      <c r="P969" t="s">
        <v>2033</v>
      </c>
      <c r="Q969" t="s">
        <v>2060</v>
      </c>
      <c r="R969" s="6">
        <f t="shared" si="52"/>
        <v>41005.208333333336</v>
      </c>
      <c r="S969" s="6">
        <f t="shared" si="52"/>
        <v>41042.208333333336</v>
      </c>
      <c r="T969">
        <f t="shared" si="53"/>
        <v>2012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51"/>
        <v>108.22784810126582</v>
      </c>
      <c r="P970" t="s">
        <v>2031</v>
      </c>
      <c r="Q970" t="s">
        <v>2032</v>
      </c>
      <c r="R970" s="6">
        <f t="shared" si="52"/>
        <v>40544.25</v>
      </c>
      <c r="S970" s="6">
        <f t="shared" si="52"/>
        <v>40559.25</v>
      </c>
      <c r="T970">
        <f t="shared" si="53"/>
        <v>2011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51"/>
        <v>60.757639620653315</v>
      </c>
      <c r="P971" t="s">
        <v>2037</v>
      </c>
      <c r="Q971" t="s">
        <v>2038</v>
      </c>
      <c r="R971" s="6">
        <f t="shared" si="52"/>
        <v>43821.25</v>
      </c>
      <c r="S971" s="6">
        <f t="shared" si="52"/>
        <v>43828.25</v>
      </c>
      <c r="T971">
        <f t="shared" si="53"/>
        <v>2019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51"/>
        <v>27.725490196078432</v>
      </c>
      <c r="P972" t="s">
        <v>2037</v>
      </c>
      <c r="Q972" t="s">
        <v>2038</v>
      </c>
      <c r="R972" s="6">
        <f t="shared" si="52"/>
        <v>40672.208333333336</v>
      </c>
      <c r="S972" s="6">
        <f t="shared" si="52"/>
        <v>40673.208333333336</v>
      </c>
      <c r="T972">
        <f t="shared" si="53"/>
        <v>2011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51"/>
        <v>228.3934426229508</v>
      </c>
      <c r="P973" t="s">
        <v>2039</v>
      </c>
      <c r="Q973" t="s">
        <v>2058</v>
      </c>
      <c r="R973" s="6">
        <f t="shared" si="52"/>
        <v>41555.208333333336</v>
      </c>
      <c r="S973" s="6">
        <f t="shared" si="52"/>
        <v>41561.208333333336</v>
      </c>
      <c r="T973">
        <f t="shared" si="53"/>
        <v>2013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51"/>
        <v>21.615194054500414</v>
      </c>
      <c r="P974" t="s">
        <v>2035</v>
      </c>
      <c r="Q974" t="s">
        <v>2036</v>
      </c>
      <c r="R974" s="6">
        <f t="shared" si="52"/>
        <v>41792.208333333336</v>
      </c>
      <c r="S974" s="6">
        <f t="shared" si="52"/>
        <v>41801.208333333336</v>
      </c>
      <c r="T974">
        <f t="shared" si="53"/>
        <v>2014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51"/>
        <v>373.875</v>
      </c>
      <c r="P975" t="s">
        <v>2037</v>
      </c>
      <c r="Q975" t="s">
        <v>2038</v>
      </c>
      <c r="R975" s="6">
        <f t="shared" si="52"/>
        <v>40522.25</v>
      </c>
      <c r="S975" s="6">
        <f t="shared" si="52"/>
        <v>40524.25</v>
      </c>
      <c r="T975">
        <f t="shared" si="53"/>
        <v>2010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51"/>
        <v>154.92592592592592</v>
      </c>
      <c r="P976" t="s">
        <v>2033</v>
      </c>
      <c r="Q976" t="s">
        <v>2043</v>
      </c>
      <c r="R976" s="6">
        <f t="shared" si="52"/>
        <v>41412.208333333336</v>
      </c>
      <c r="S976" s="6">
        <f t="shared" si="52"/>
        <v>41413.208333333336</v>
      </c>
      <c r="T976">
        <f t="shared" si="53"/>
        <v>2013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51"/>
        <v>322.14999999999998</v>
      </c>
      <c r="P977" t="s">
        <v>2037</v>
      </c>
      <c r="Q977" t="s">
        <v>2038</v>
      </c>
      <c r="R977" s="6">
        <f t="shared" si="52"/>
        <v>42337.25</v>
      </c>
      <c r="S977" s="6">
        <f t="shared" si="52"/>
        <v>42376.25</v>
      </c>
      <c r="T977">
        <f t="shared" si="53"/>
        <v>2015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51"/>
        <v>73.957142857142856</v>
      </c>
      <c r="P978" t="s">
        <v>2037</v>
      </c>
      <c r="Q978" t="s">
        <v>2038</v>
      </c>
      <c r="R978" s="6">
        <f t="shared" si="52"/>
        <v>40571.25</v>
      </c>
      <c r="S978" s="6">
        <f t="shared" si="52"/>
        <v>40577.25</v>
      </c>
      <c r="T978">
        <f t="shared" si="53"/>
        <v>2011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51"/>
        <v>864.1</v>
      </c>
      <c r="P979" t="s">
        <v>2031</v>
      </c>
      <c r="Q979" t="s">
        <v>2032</v>
      </c>
      <c r="R979" s="6">
        <f t="shared" si="52"/>
        <v>43138.25</v>
      </c>
      <c r="S979" s="6">
        <f t="shared" si="52"/>
        <v>43170.25</v>
      </c>
      <c r="T979">
        <f t="shared" si="53"/>
        <v>2018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51"/>
        <v>143.26245847176079</v>
      </c>
      <c r="P980" t="s">
        <v>2048</v>
      </c>
      <c r="Q980" t="s">
        <v>2049</v>
      </c>
      <c r="R980" s="6">
        <f t="shared" si="52"/>
        <v>42686.25</v>
      </c>
      <c r="S980" s="6">
        <f t="shared" si="52"/>
        <v>42708.25</v>
      </c>
      <c r="T980">
        <f t="shared" si="53"/>
        <v>2016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51"/>
        <v>40.281762295081968</v>
      </c>
      <c r="P981" t="s">
        <v>2037</v>
      </c>
      <c r="Q981" t="s">
        <v>2038</v>
      </c>
      <c r="R981" s="6">
        <f t="shared" si="52"/>
        <v>42078.208333333328</v>
      </c>
      <c r="S981" s="6">
        <f t="shared" si="52"/>
        <v>42084.208333333328</v>
      </c>
      <c r="T981">
        <f t="shared" si="53"/>
        <v>2015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51"/>
        <v>178.22388059701493</v>
      </c>
      <c r="P982" t="s">
        <v>2045</v>
      </c>
      <c r="Q982" t="s">
        <v>2046</v>
      </c>
      <c r="R982" s="6">
        <f t="shared" si="52"/>
        <v>42307.208333333328</v>
      </c>
      <c r="S982" s="6">
        <f t="shared" si="52"/>
        <v>42312.25</v>
      </c>
      <c r="T982">
        <f t="shared" si="53"/>
        <v>2015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51"/>
        <v>84.930555555555557</v>
      </c>
      <c r="P983" t="s">
        <v>2035</v>
      </c>
      <c r="Q983" t="s">
        <v>2036</v>
      </c>
      <c r="R983" s="6">
        <f t="shared" si="52"/>
        <v>43094.25</v>
      </c>
      <c r="S983" s="6">
        <f t="shared" si="52"/>
        <v>43127.25</v>
      </c>
      <c r="T983">
        <f t="shared" si="53"/>
        <v>2017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51"/>
        <v>145.93648334624322</v>
      </c>
      <c r="P984" t="s">
        <v>2039</v>
      </c>
      <c r="Q984" t="s">
        <v>2040</v>
      </c>
      <c r="R984" s="6">
        <f t="shared" si="52"/>
        <v>40743.208333333336</v>
      </c>
      <c r="S984" s="6">
        <f t="shared" si="52"/>
        <v>40745.208333333336</v>
      </c>
      <c r="T984">
        <f t="shared" si="53"/>
        <v>2011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51"/>
        <v>152.46153846153848</v>
      </c>
      <c r="P985" t="s">
        <v>2039</v>
      </c>
      <c r="Q985" t="s">
        <v>2040</v>
      </c>
      <c r="R985" s="6">
        <f t="shared" si="52"/>
        <v>43681.208333333328</v>
      </c>
      <c r="S985" s="6">
        <f t="shared" si="52"/>
        <v>43696.208333333328</v>
      </c>
      <c r="T985">
        <f t="shared" si="53"/>
        <v>2019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51"/>
        <v>67.129542790152414</v>
      </c>
      <c r="P986" t="s">
        <v>2037</v>
      </c>
      <c r="Q986" t="s">
        <v>2038</v>
      </c>
      <c r="R986" s="6">
        <f t="shared" si="52"/>
        <v>43716.208333333328</v>
      </c>
      <c r="S986" s="6">
        <f t="shared" si="52"/>
        <v>43742.208333333328</v>
      </c>
      <c r="T986">
        <f t="shared" si="53"/>
        <v>2019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51"/>
        <v>40.307692307692307</v>
      </c>
      <c r="P987" t="s">
        <v>2033</v>
      </c>
      <c r="Q987" t="s">
        <v>2034</v>
      </c>
      <c r="R987" s="6">
        <f t="shared" si="52"/>
        <v>41614.25</v>
      </c>
      <c r="S987" s="6">
        <f t="shared" si="52"/>
        <v>41640.25</v>
      </c>
      <c r="T987">
        <f t="shared" si="53"/>
        <v>2013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51"/>
        <v>216.79032258064518</v>
      </c>
      <c r="P988" t="s">
        <v>2033</v>
      </c>
      <c r="Q988" t="s">
        <v>2034</v>
      </c>
      <c r="R988" s="6">
        <f t="shared" si="52"/>
        <v>40638.208333333336</v>
      </c>
      <c r="S988" s="6">
        <f t="shared" si="52"/>
        <v>40652.208333333336</v>
      </c>
      <c r="T988">
        <f t="shared" si="53"/>
        <v>2011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51"/>
        <v>52.117021276595743</v>
      </c>
      <c r="P989" t="s">
        <v>2039</v>
      </c>
      <c r="Q989" t="s">
        <v>2040</v>
      </c>
      <c r="R989" s="6">
        <f t="shared" si="52"/>
        <v>42852.208333333328</v>
      </c>
      <c r="S989" s="6">
        <f t="shared" si="52"/>
        <v>42866.208333333328</v>
      </c>
      <c r="T989">
        <f t="shared" si="53"/>
        <v>2017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51"/>
        <v>499.58333333333337</v>
      </c>
      <c r="P990" t="s">
        <v>2045</v>
      </c>
      <c r="Q990" t="s">
        <v>2054</v>
      </c>
      <c r="R990" s="6">
        <f t="shared" si="52"/>
        <v>42686.25</v>
      </c>
      <c r="S990" s="6">
        <f t="shared" si="52"/>
        <v>42707.25</v>
      </c>
      <c r="T990">
        <f t="shared" si="53"/>
        <v>2016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51"/>
        <v>87.679487179487182</v>
      </c>
      <c r="P991" t="s">
        <v>2045</v>
      </c>
      <c r="Q991" t="s">
        <v>2057</v>
      </c>
      <c r="R991" s="6">
        <f t="shared" si="52"/>
        <v>43571.208333333328</v>
      </c>
      <c r="S991" s="6">
        <f t="shared" si="52"/>
        <v>43576.208333333328</v>
      </c>
      <c r="T991">
        <f t="shared" si="53"/>
        <v>2019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51"/>
        <v>113.17346938775511</v>
      </c>
      <c r="P992" t="s">
        <v>2039</v>
      </c>
      <c r="Q992" t="s">
        <v>2042</v>
      </c>
      <c r="R992" s="6">
        <f t="shared" si="52"/>
        <v>42432.25</v>
      </c>
      <c r="S992" s="6">
        <f t="shared" si="52"/>
        <v>42454.208333333328</v>
      </c>
      <c r="T992">
        <f t="shared" si="53"/>
        <v>2016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51"/>
        <v>426.54838709677421</v>
      </c>
      <c r="P993" t="s">
        <v>2033</v>
      </c>
      <c r="Q993" t="s">
        <v>2034</v>
      </c>
      <c r="R993" s="6">
        <f t="shared" si="52"/>
        <v>41907.208333333336</v>
      </c>
      <c r="S993" s="6">
        <f t="shared" si="52"/>
        <v>41911.208333333336</v>
      </c>
      <c r="T993">
        <f t="shared" si="53"/>
        <v>2014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51"/>
        <v>77.632653061224488</v>
      </c>
      <c r="P994" t="s">
        <v>2039</v>
      </c>
      <c r="Q994" t="s">
        <v>2042</v>
      </c>
      <c r="R994" s="6">
        <f t="shared" si="52"/>
        <v>43227.208333333328</v>
      </c>
      <c r="S994" s="6">
        <f t="shared" si="52"/>
        <v>43241.208333333328</v>
      </c>
      <c r="T994">
        <f t="shared" si="53"/>
        <v>2018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51"/>
        <v>52.496810772501767</v>
      </c>
      <c r="P995" t="s">
        <v>2052</v>
      </c>
      <c r="Q995" t="s">
        <v>2053</v>
      </c>
      <c r="R995" s="6">
        <f t="shared" si="52"/>
        <v>42362.25</v>
      </c>
      <c r="S995" s="6">
        <f t="shared" si="52"/>
        <v>42379.25</v>
      </c>
      <c r="T995">
        <f t="shared" si="53"/>
        <v>2015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51"/>
        <v>157.46762589928059</v>
      </c>
      <c r="P996" t="s">
        <v>2045</v>
      </c>
      <c r="Q996" t="s">
        <v>2057</v>
      </c>
      <c r="R996" s="6">
        <f t="shared" si="52"/>
        <v>41929.208333333336</v>
      </c>
      <c r="S996" s="6">
        <f t="shared" si="52"/>
        <v>41935.208333333336</v>
      </c>
      <c r="T996">
        <f t="shared" si="53"/>
        <v>2014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51"/>
        <v>72.939393939393938</v>
      </c>
      <c r="P997" t="s">
        <v>2031</v>
      </c>
      <c r="Q997" t="s">
        <v>2032</v>
      </c>
      <c r="R997" s="6">
        <f t="shared" si="52"/>
        <v>43408.208333333328</v>
      </c>
      <c r="S997" s="6">
        <f t="shared" si="52"/>
        <v>43437.25</v>
      </c>
      <c r="T997">
        <f t="shared" si="53"/>
        <v>2018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51"/>
        <v>60.565789473684205</v>
      </c>
      <c r="P998" t="s">
        <v>2037</v>
      </c>
      <c r="Q998" t="s">
        <v>2038</v>
      </c>
      <c r="R998" s="6">
        <f t="shared" si="52"/>
        <v>41276.25</v>
      </c>
      <c r="S998" s="6">
        <f t="shared" si="52"/>
        <v>41306.25</v>
      </c>
      <c r="T998">
        <f t="shared" si="53"/>
        <v>2013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51"/>
        <v>56.791291291291287</v>
      </c>
      <c r="P999" t="s">
        <v>2037</v>
      </c>
      <c r="Q999" t="s">
        <v>2038</v>
      </c>
      <c r="R999" s="6">
        <f t="shared" si="52"/>
        <v>41659.25</v>
      </c>
      <c r="S999" s="6">
        <f t="shared" si="52"/>
        <v>41664.25</v>
      </c>
      <c r="T999">
        <f t="shared" si="53"/>
        <v>2014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51"/>
        <v>56.542754275427541</v>
      </c>
      <c r="P1000" t="s">
        <v>2033</v>
      </c>
      <c r="Q1000" t="s">
        <v>2043</v>
      </c>
      <c r="R1000" s="6">
        <f t="shared" si="52"/>
        <v>40220.25</v>
      </c>
      <c r="S1000" s="6">
        <f t="shared" si="52"/>
        <v>40234.25</v>
      </c>
      <c r="T1000">
        <f t="shared" si="53"/>
        <v>2010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>(E1001/D1001*100)</f>
        <v>56.542754275427541</v>
      </c>
      <c r="P1001" t="s">
        <v>2031</v>
      </c>
      <c r="Q1001" t="s">
        <v>2032</v>
      </c>
      <c r="R1001" s="6">
        <f t="shared" si="52"/>
        <v>42550.208333333328</v>
      </c>
      <c r="S1001" s="6">
        <f t="shared" si="52"/>
        <v>42557.208333333328</v>
      </c>
      <c r="T1001">
        <f t="shared" si="53"/>
        <v>2016</v>
      </c>
    </row>
  </sheetData>
  <autoFilter ref="F1:G1001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4" tint="-0.249977111117893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1</vt:lpstr>
      <vt:lpstr>Crowd funding analysis</vt:lpstr>
      <vt:lpstr>Statiscal analysis</vt:lpstr>
      <vt:lpstr>Pivot table 2</vt:lpstr>
      <vt:lpstr>Pivot table 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suwaiba idris</cp:lastModifiedBy>
  <dcterms:created xsi:type="dcterms:W3CDTF">2021-09-29T18:52:28Z</dcterms:created>
  <dcterms:modified xsi:type="dcterms:W3CDTF">2023-08-12T13:36:14Z</dcterms:modified>
</cp:coreProperties>
</file>